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</sheets>
  <definedNames>
    <definedName name="_xlnm._FilterDatabase" localSheetId="0" hidden="1">'Лист1'!$A$2:$J$450</definedName>
    <definedName name="_xlnm._FilterDatabase" localSheetId="0" hidden="1">'Лист1'!$A$2:$J$450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<sst xmlns="http://schemas.openxmlformats.org/spreadsheetml/2006/main" count="695" uniqueCount="695">
  <si>
    <t xml:space="preserve"> XIZMAT SAFARI XARAJATLARINING HISOBOTI (4 - chorak, iyul - sentabr)</t>
  </si>
  <si>
    <t>№</t>
  </si>
  <si>
    <t>MFO</t>
  </si>
  <si>
    <t>F.I.O</t>
  </si>
  <si>
    <t xml:space="preserve">XIZMAT SAFARI HUDUDI</t>
  </si>
  <si>
    <t>SANA</t>
  </si>
  <si>
    <t>KUN</t>
  </si>
  <si>
    <t>SUTKALIK</t>
  </si>
  <si>
    <t>TRANSPORT</t>
  </si>
  <si>
    <t>MEHMONXONA</t>
  </si>
  <si>
    <t>JAMI</t>
  </si>
  <si>
    <t>00446</t>
  </si>
  <si>
    <t xml:space="preserve">Mirzayev Chori Sadibakosovich</t>
  </si>
  <si>
    <t>Surxondaryo</t>
  </si>
  <si>
    <t xml:space="preserve">27.06.2026 - 29.06.2026</t>
  </si>
  <si>
    <t xml:space="preserve">Aminov Sanatbek Yo`ldoshovich</t>
  </si>
  <si>
    <t>Navoiy</t>
  </si>
  <si>
    <t xml:space="preserve">23.06.2026 - 28.06.2026</t>
  </si>
  <si>
    <t xml:space="preserve">Shaqqulov Azizbek Abduraxmanovich</t>
  </si>
  <si>
    <t>Samarqand</t>
  </si>
  <si>
    <t xml:space="preserve">22.06.2026 - 28.06.2026</t>
  </si>
  <si>
    <t xml:space="preserve">Absamatov Azamat Rashid o`g`li</t>
  </si>
  <si>
    <t>Toshkent</t>
  </si>
  <si>
    <t xml:space="preserve">24.06.2026 - 25.06.2026</t>
  </si>
  <si>
    <t xml:space="preserve">Bekchanov Bekzod Odilbek o`g`li</t>
  </si>
  <si>
    <t xml:space="preserve">26.06.2026 - 28.06.2026</t>
  </si>
  <si>
    <t xml:space="preserve">Abdishukurov Akbar O`rolovich</t>
  </si>
  <si>
    <t xml:space="preserve">24.06.2026 - 28.06.2026</t>
  </si>
  <si>
    <t xml:space="preserve">Toshboyev Dostonbek Umar o`g`li</t>
  </si>
  <si>
    <t xml:space="preserve">27.06.2026 - 27.06.2026</t>
  </si>
  <si>
    <t xml:space="preserve">Norov Shohruh Odil o`g`li</t>
  </si>
  <si>
    <t xml:space="preserve">25.06.2026 - 30.06.2026</t>
  </si>
  <si>
    <t xml:space="preserve">Nosirov Sherzod Xayitboy o`g`li</t>
  </si>
  <si>
    <t xml:space="preserve">Aytmuratov Orazbek Shamuratovich</t>
  </si>
  <si>
    <t xml:space="preserve">28.06.2026 - 28.06.2026</t>
  </si>
  <si>
    <t xml:space="preserve">Mamatkulov Baxrom Ortikmatovich</t>
  </si>
  <si>
    <t>Qashqadaryo</t>
  </si>
  <si>
    <t xml:space="preserve">26.06.2026 - 01.07.2026</t>
  </si>
  <si>
    <t xml:space="preserve">02.07.2026 - 02.07.2026</t>
  </si>
  <si>
    <t xml:space="preserve">Azamov Umidjon Mirzoaliyevich</t>
  </si>
  <si>
    <t>Farg`ona</t>
  </si>
  <si>
    <t xml:space="preserve">12.06.2026 - 05.07.2026</t>
  </si>
  <si>
    <t xml:space="preserve">Jahonov Javohir Tolib o`g`li</t>
  </si>
  <si>
    <t xml:space="preserve">Bozorboyev Murodjon Mirzabekovich</t>
  </si>
  <si>
    <t>Bulung`ur</t>
  </si>
  <si>
    <t xml:space="preserve">18.05.2026 - 17.06.2026</t>
  </si>
  <si>
    <t xml:space="preserve">Gulov Dilshod Zafarjonovich</t>
  </si>
  <si>
    <t xml:space="preserve">20.06.2026  - 21.06.2026 </t>
  </si>
  <si>
    <t xml:space="preserve">Esanov Farrux Abdimurodovich</t>
  </si>
  <si>
    <t xml:space="preserve">16.06.2026 - 17.06.2026</t>
  </si>
  <si>
    <t xml:space="preserve">Rustamov Dilshod Abduxapisovich</t>
  </si>
  <si>
    <t xml:space="preserve">01.07.2026 - 02.07.2026</t>
  </si>
  <si>
    <t xml:space="preserve">Muazzamov Akmal Akbar o`g`li</t>
  </si>
  <si>
    <t xml:space="preserve">23.07.2026 - 30.07.2026</t>
  </si>
  <si>
    <t xml:space="preserve">Yo`ldoshev Mirjahon Raxmatilla o`g`li</t>
  </si>
  <si>
    <t xml:space="preserve">Qurbonov Elyorbek Rovshanbek o`g`li</t>
  </si>
  <si>
    <t>Shahrisabz,Surxondaryo</t>
  </si>
  <si>
    <t xml:space="preserve">26.06.2026 - 30.06.2026 </t>
  </si>
  <si>
    <t xml:space="preserve">Vaydullayev Doston O`ktam o`g`li</t>
  </si>
  <si>
    <t xml:space="preserve">Quchqorov Xasan Aziz o`g`li</t>
  </si>
  <si>
    <t xml:space="preserve">Saroydinov Xabibillo G`iyosiddin o`g`li</t>
  </si>
  <si>
    <t>Namangan</t>
  </si>
  <si>
    <t xml:space="preserve">15.06.2026 - 25.06.2026</t>
  </si>
  <si>
    <t xml:space="preserve">Tuxmakov Jaxongir Maxmudovich</t>
  </si>
  <si>
    <t xml:space="preserve">02.07.2026 - 03.07.2026</t>
  </si>
  <si>
    <t xml:space="preserve">Xasanov Farxod Patxulla O`g`li</t>
  </si>
  <si>
    <t xml:space="preserve">30.06.2026 - 01.07.2026</t>
  </si>
  <si>
    <t xml:space="preserve">Xudoyberdiyev Dilshod Abdushukurovich</t>
  </si>
  <si>
    <t>Namangan,Andijon,Farg`ona,Namangan</t>
  </si>
  <si>
    <t xml:space="preserve">20.06.2026 - 25.06.2026</t>
  </si>
  <si>
    <t xml:space="preserve">Mayusupov Rovshan Pukarbayevich</t>
  </si>
  <si>
    <t>Buxoro</t>
  </si>
  <si>
    <t xml:space="preserve">06.07.2026 - 06.07.2026</t>
  </si>
  <si>
    <t xml:space="preserve">Abdurazakov Vaxodir Uzakovich</t>
  </si>
  <si>
    <t>Nukus\</t>
  </si>
  <si>
    <t xml:space="preserve">02.07.2026 -04.07.2026</t>
  </si>
  <si>
    <t xml:space="preserve">Ro`zimuradov Bek Ro`zimurod o`g`li</t>
  </si>
  <si>
    <t xml:space="preserve">29.06.2026 - 03.07.2026</t>
  </si>
  <si>
    <t xml:space="preserve">Fayzullayev Diyorbek Baxrom o`g`li</t>
  </si>
  <si>
    <t xml:space="preserve">Xamrayev Sherzod Mavlonovich</t>
  </si>
  <si>
    <t>Jizzax,Sirdaryo,Andijon,Namangan,Farg`ona,Samarqand,Nukus,Xorazm,Navoiy,Buxoro,Zangiota,Surxondaryo,Shaxrisabz,Qarshi</t>
  </si>
  <si>
    <t xml:space="preserve">10.06.2026 - 05.07.2026</t>
  </si>
  <si>
    <t xml:space="preserve">Jumaniyozov Sarvarbek Rashidovich</t>
  </si>
  <si>
    <t xml:space="preserve">03.07.2026 - 03.07.2026</t>
  </si>
  <si>
    <t xml:space="preserve">Abdusaidov sunnatullo Xusanovich</t>
  </si>
  <si>
    <t xml:space="preserve">04.07.2026 - 07.07.2026</t>
  </si>
  <si>
    <t xml:space="preserve">Tadjibayev Sanjar Rustamjonovich</t>
  </si>
  <si>
    <t>Sirdaryo</t>
  </si>
  <si>
    <t xml:space="preserve">25.06.2026 -06.07.2026</t>
  </si>
  <si>
    <t xml:space="preserve">Nurmatov Xayotjon Mirzayevich</t>
  </si>
  <si>
    <t xml:space="preserve">25.06.2026 - 06.07.2026</t>
  </si>
  <si>
    <t xml:space="preserve">Abduvohidov Komil To`ychiyevich</t>
  </si>
  <si>
    <t xml:space="preserve">02.07.2026 - 06.07.2026</t>
  </si>
  <si>
    <t xml:space="preserve">Yusufov Sardorbek Baxtiyor o`g`li</t>
  </si>
  <si>
    <t xml:space="preserve">29.06.2026 - 29.06.2026</t>
  </si>
  <si>
    <t xml:space="preserve">Niyazov Jamshid Shavkat o`g`li</t>
  </si>
  <si>
    <t xml:space="preserve">07.07.2026 - 07.07.2026</t>
  </si>
  <si>
    <t xml:space="preserve">Bozorov Muhammad Obloqul o`g`li</t>
  </si>
  <si>
    <t xml:space="preserve">01.07.2026 - 06.07.2026</t>
  </si>
  <si>
    <t xml:space="preserve">Valiyev Dilyorjon G`ofurjon o`g`li</t>
  </si>
  <si>
    <t xml:space="preserve">06.07.2026 - 07.07.2026</t>
  </si>
  <si>
    <t xml:space="preserve">Xorazov Ulug`bek Jumanazarovich</t>
  </si>
  <si>
    <t xml:space="preserve">20.06.2026 -25.06.2026</t>
  </si>
  <si>
    <t xml:space="preserve">Nusratullayev Aslbek Ziyovuddin o`g`li</t>
  </si>
  <si>
    <t xml:space="preserve">Maxsudov Izzat Muxammad o`g`li</t>
  </si>
  <si>
    <t>Xorazm,Nukus</t>
  </si>
  <si>
    <t xml:space="preserve">02.07.2026 - 05.07.2026</t>
  </si>
  <si>
    <t xml:space="preserve">Daminjonov Jahongirmirzo Dilmurod o`g`li</t>
  </si>
  <si>
    <t xml:space="preserve">15.06.2026 - 15.06.2026</t>
  </si>
  <si>
    <t xml:space="preserve">Yormatov Azizbek  Toyirovich</t>
  </si>
  <si>
    <t>Andijon</t>
  </si>
  <si>
    <t xml:space="preserve">22.06.2026 - 07.07.2026</t>
  </si>
  <si>
    <t xml:space="preserve">09.07.2026 - 09.07.2026</t>
  </si>
  <si>
    <t xml:space="preserve">Turdiyev Xumoyun Xurshid o`g`li</t>
  </si>
  <si>
    <t>Buxoro,Navoiy</t>
  </si>
  <si>
    <t xml:space="preserve">Nazarov Otabek Abdurashid o`g`li</t>
  </si>
  <si>
    <t xml:space="preserve">Kuralov Alibek Urazboy o`g`li</t>
  </si>
  <si>
    <t>Xorazm.Nukus</t>
  </si>
  <si>
    <t xml:space="preserve">Sadikov Xurshid Taxirdjanovich</t>
  </si>
  <si>
    <t>Samarqand,Jizzax,Sirdaryo,</t>
  </si>
  <si>
    <t xml:space="preserve">02.07.2026 - 07.07.2026</t>
  </si>
  <si>
    <t xml:space="preserve">Namangan,Andijon,Farg`ona  </t>
  </si>
  <si>
    <t xml:space="preserve">02.07.2026 - 08.07.2026</t>
  </si>
  <si>
    <t xml:space="preserve">Tokishov Rashid Aygabulovich</t>
  </si>
  <si>
    <t xml:space="preserve">Ergashqulov Ilyosjon Ilxom o`g`li</t>
  </si>
  <si>
    <t xml:space="preserve">01.07.2026 - 08.07.2026</t>
  </si>
  <si>
    <t xml:space="preserve">09.07.2026 - 11.07.2026</t>
  </si>
  <si>
    <t xml:space="preserve">Qo`chqorov Shoxrux Farrux o`g`li</t>
  </si>
  <si>
    <t xml:space="preserve">08.07.2026 - 09.07.2026</t>
  </si>
  <si>
    <t xml:space="preserve">08.07.2026 - 12.07.2026</t>
  </si>
  <si>
    <t>Xorazm</t>
  </si>
  <si>
    <t xml:space="preserve">10.07.2026 - 10.07.2026</t>
  </si>
  <si>
    <t xml:space="preserve">To`raqulov Murodjon Toshtemirovich</t>
  </si>
  <si>
    <t xml:space="preserve">08.07.2026 -09.07.2026</t>
  </si>
  <si>
    <t xml:space="preserve">Ermatov Alijon Shaxriyorovich</t>
  </si>
  <si>
    <t xml:space="preserve">Axmedov Toxirjon Xasanjon o`g`li</t>
  </si>
  <si>
    <t>Buxoro,Xorazm</t>
  </si>
  <si>
    <t xml:space="preserve">Quyliyev Xasan Sami o`g`li</t>
  </si>
  <si>
    <t>Qashqadaryo,Surxondaryo</t>
  </si>
  <si>
    <t xml:space="preserve">02.07.2026 - 09.07.2026</t>
  </si>
  <si>
    <t xml:space="preserve">Rasulova Aziza Xolmuratovna</t>
  </si>
  <si>
    <t xml:space="preserve">Abilov Almuhammad O`ktam o`g`li</t>
  </si>
  <si>
    <t xml:space="preserve">26.06.2026 - 12.07.2026</t>
  </si>
  <si>
    <t xml:space="preserve">Qurbonov Lochinbek Shoymardon o`g`li</t>
  </si>
  <si>
    <t>Namangan,Andijon</t>
  </si>
  <si>
    <t xml:space="preserve">09.07.2026 - 12.07.2026</t>
  </si>
  <si>
    <t xml:space="preserve">Toxtayev Nozim Nigmatjonovich</t>
  </si>
  <si>
    <t xml:space="preserve">12.06.2026 - 12.07.2026</t>
  </si>
  <si>
    <t xml:space="preserve">Aliyev Abbos Xakimovich</t>
  </si>
  <si>
    <t xml:space="preserve">10.07.2026 - 12.07.2026</t>
  </si>
  <si>
    <t xml:space="preserve">Mirzayev Ravshan Rashidovich</t>
  </si>
  <si>
    <t xml:space="preserve">03.07.2026 - 12.07.2026</t>
  </si>
  <si>
    <t xml:space="preserve">10.07.2026 - 13.07.2026</t>
  </si>
  <si>
    <t xml:space="preserve">29.06.2026 - 11.07.2026</t>
  </si>
  <si>
    <t xml:space="preserve">Nishanov Yusuf Mamatovich</t>
  </si>
  <si>
    <t xml:space="preserve">06.07.2026 - 11.07.2026</t>
  </si>
  <si>
    <t xml:space="preserve">Abduraximov Shaxzod Ilxombek o`g`li</t>
  </si>
  <si>
    <t xml:space="preserve">Obidov Zoxidjon Sidiqovich</t>
  </si>
  <si>
    <t xml:space="preserve">Temirov Zoxid Amirovich</t>
  </si>
  <si>
    <t xml:space="preserve">08.07.2026 - 10.07.2026</t>
  </si>
  <si>
    <t xml:space="preserve">Sharipov Muxammadsharif Baxtishod o`g`li</t>
  </si>
  <si>
    <t xml:space="preserve">Bekchanov Qudrat Hajiboyevich</t>
  </si>
  <si>
    <t xml:space="preserve">07.07.2026 - 12.07.2026</t>
  </si>
  <si>
    <t xml:space="preserve">Muradov Muxtorjon Maxamadjon o`g`li</t>
  </si>
  <si>
    <t xml:space="preserve">07.07.2026 - 08.07.2026</t>
  </si>
  <si>
    <t xml:space="preserve">Raxmatullayev O`tkir Jo`rayevich</t>
  </si>
  <si>
    <t xml:space="preserve">Mirzayev Mansur Dexkanovich</t>
  </si>
  <si>
    <t xml:space="preserve">Fayzullayev Ilyosbek Fayzulla o`g`li</t>
  </si>
  <si>
    <t xml:space="preserve">Bozorov Sherzod Eshmanovich</t>
  </si>
  <si>
    <t>Sirdaryo,Jizzax</t>
  </si>
  <si>
    <t xml:space="preserve">Raxmonkulov Feruz Nodir o`g`li</t>
  </si>
  <si>
    <t xml:space="preserve">Islamov Abrorjon Axmad o`g`li</t>
  </si>
  <si>
    <t xml:space="preserve">13.07.2026 - 15.07.2026</t>
  </si>
  <si>
    <t xml:space="preserve">Djumayev Anvar Daniyarovich</t>
  </si>
  <si>
    <t xml:space="preserve">22.06.2026 - 25.06.2026</t>
  </si>
  <si>
    <t xml:space="preserve">17.07.2026 - 19.07.2026</t>
  </si>
  <si>
    <t xml:space="preserve">Xasanov Abbos Zokirjonovich</t>
  </si>
  <si>
    <t xml:space="preserve">16.07.2026 - 19.07.2026</t>
  </si>
  <si>
    <t xml:space="preserve">16.07.2026 - 18.07.2026</t>
  </si>
  <si>
    <t xml:space="preserve">Djorayev Bahodir Rubent o`g`li</t>
  </si>
  <si>
    <t xml:space="preserve">13.07.2026 - 18.07.2026</t>
  </si>
  <si>
    <t xml:space="preserve">Xamidov Doniyorbek Mavlonovich</t>
  </si>
  <si>
    <t xml:space="preserve">16.07.2026 - 17.07.2026</t>
  </si>
  <si>
    <t xml:space="preserve">Hamidullayev Javohir Habibullo o`g`li</t>
  </si>
  <si>
    <t xml:space="preserve">Mamanov Sherzod Narzullayevich</t>
  </si>
  <si>
    <t xml:space="preserve">Miraxmatov Bobur Ilxomjon o`g`li</t>
  </si>
  <si>
    <t>Buxoro,Xorazm,Nukus</t>
  </si>
  <si>
    <t xml:space="preserve">13.07.2026 - 19.07.2026</t>
  </si>
  <si>
    <t xml:space="preserve">Suyarov Aziz Xamidovich</t>
  </si>
  <si>
    <t xml:space="preserve">12.07.2026 - 19.07.2026</t>
  </si>
  <si>
    <t xml:space="preserve">Qurbonboyev Shohjahon Akmal o`g`li</t>
  </si>
  <si>
    <t xml:space="preserve">13.07.2026 - 17.07.2026</t>
  </si>
  <si>
    <t xml:space="preserve">Salamov Muxtorjon Asqarjonovich</t>
  </si>
  <si>
    <t xml:space="preserve">14.07.2026 - 16.07.2026</t>
  </si>
  <si>
    <t xml:space="preserve">Amirov Humoyun Botir o`g`li</t>
  </si>
  <si>
    <t xml:space="preserve">17.07.2026 - 21.07.2026</t>
  </si>
  <si>
    <t xml:space="preserve">Kulmatov Xayrullo Xabibullayevich</t>
  </si>
  <si>
    <t xml:space="preserve">Qayumov Dilshodbek Uktamjon o`g`li</t>
  </si>
  <si>
    <t xml:space="preserve">Babamuratov Abror Samiyevich</t>
  </si>
  <si>
    <t xml:space="preserve">Tursunov Javlonbek Sobirjon o`g`li</t>
  </si>
  <si>
    <t xml:space="preserve">13.07.2026 - 16.07.2026</t>
  </si>
  <si>
    <t xml:space="preserve">23.07.2026 - 25.07.2026</t>
  </si>
  <si>
    <t xml:space="preserve">Ruziyeva Zaxro Kadirovna</t>
  </si>
  <si>
    <t xml:space="preserve">20.07.2026 - 23.07.2026</t>
  </si>
  <si>
    <t>Shahrisabz</t>
  </si>
  <si>
    <t xml:space="preserve">Mahmadustov Ismoil Jalolovich</t>
  </si>
  <si>
    <t>Namangan,Andijon,Namangan</t>
  </si>
  <si>
    <t xml:space="preserve">21.07.2026 - 26.07.2026</t>
  </si>
  <si>
    <t xml:space="preserve">Tashmuratov Abdulla Saparovich</t>
  </si>
  <si>
    <t xml:space="preserve">20.07.2026 - 20.07.2026</t>
  </si>
  <si>
    <t xml:space="preserve">Nurulloyev Javohir Abdusalim o`g`li</t>
  </si>
  <si>
    <t xml:space="preserve">24.07.2026 - 27.07.2026</t>
  </si>
  <si>
    <t xml:space="preserve">Xurramov Zafar Zairovich</t>
  </si>
  <si>
    <t xml:space="preserve">Begiyev Baxodir Iskandarovich</t>
  </si>
  <si>
    <t xml:space="preserve">Xomidov Abdurauf Abdumalik o`g`li</t>
  </si>
  <si>
    <t xml:space="preserve">17.07.2026 - 17.07.2026</t>
  </si>
  <si>
    <t xml:space="preserve">Kenjayev Firdavs Fozil o`g`li</t>
  </si>
  <si>
    <t xml:space="preserve">21.07.2026 - 22.07.2026</t>
  </si>
  <si>
    <t xml:space="preserve">Urmanov Alla Rinatovna</t>
  </si>
  <si>
    <t>Farg`ona,Andijon,Farg`ona</t>
  </si>
  <si>
    <t xml:space="preserve">20.07.2026 - 26.07.2026</t>
  </si>
  <si>
    <t xml:space="preserve">Islamova Nasiba Zaribdjanovna</t>
  </si>
  <si>
    <t xml:space="preserve">Batirov Zokir Xuramovich</t>
  </si>
  <si>
    <t xml:space="preserve">Eshnazarova Nargiza Mamaturayevna</t>
  </si>
  <si>
    <t xml:space="preserve">Turdiboyev Ixtiyor Shakir o`g`li</t>
  </si>
  <si>
    <t xml:space="preserve">Xolmatov Zikriyo Mirzayevich</t>
  </si>
  <si>
    <t xml:space="preserve">Qo`chqorov Muhriddin Muhiddin o`g`li</t>
  </si>
  <si>
    <t xml:space="preserve">25.07.2026 - 26.07.2026</t>
  </si>
  <si>
    <t xml:space="preserve">Usmonov Javohir Abdirayim o`g`li</t>
  </si>
  <si>
    <t xml:space="preserve">22.07.2026 - 25.07.2026</t>
  </si>
  <si>
    <t xml:space="preserve">Sherbekov Aziz Raxmatullayevich</t>
  </si>
  <si>
    <t>Andijon,Namangan</t>
  </si>
  <si>
    <t xml:space="preserve">24.07.2026 - 26.07.2026</t>
  </si>
  <si>
    <t xml:space="preserve">23.07.2026 - 27.07.2026</t>
  </si>
  <si>
    <t xml:space="preserve">24.07.2026 - 25.07.2026</t>
  </si>
  <si>
    <t xml:space="preserve">Xamrayev Zuxritdin Abduraxmanovich</t>
  </si>
  <si>
    <t xml:space="preserve">18.07.2026 - 28.07.2026 </t>
  </si>
  <si>
    <t xml:space="preserve">Yoqubjonov Diyorbek Shuhrat o`g`li</t>
  </si>
  <si>
    <t xml:space="preserve">17.07.2026 - 27.07.2026</t>
  </si>
  <si>
    <t xml:space="preserve">Normamatov Nurbek Soat o`g`li</t>
  </si>
  <si>
    <t xml:space="preserve">Karimov Qodir Baxriddinovich</t>
  </si>
  <si>
    <t xml:space="preserve">Qubonboyev Shohjahon Akmal o`g`li</t>
  </si>
  <si>
    <t xml:space="preserve">Maxmudov Mirmuxsin Salixovich</t>
  </si>
  <si>
    <t xml:space="preserve">Udirbayev Bekmurat Jumabekovich</t>
  </si>
  <si>
    <t>Andijon,Samarqand,Shahrisabz,Samarqand,Jizzax,</t>
  </si>
  <si>
    <t xml:space="preserve">12.07.2026 - 26.07.2026</t>
  </si>
  <si>
    <t xml:space="preserve">23.07.2026 - 25.07.26</t>
  </si>
  <si>
    <t xml:space="preserve">Muradov Akmaljon Nuraliyevich</t>
  </si>
  <si>
    <t>Nukus,Xorazm</t>
  </si>
  <si>
    <t xml:space="preserve">28.07.2026 - 30.07.2026</t>
  </si>
  <si>
    <t>Buxoro,Navoiy,Buxoro</t>
  </si>
  <si>
    <t xml:space="preserve">28.07.2026 - 02.08.2026</t>
  </si>
  <si>
    <t xml:space="preserve">Muradov Akmaldjon Nuraliyevich</t>
  </si>
  <si>
    <t xml:space="preserve">23.07.2026 - 26.07.2026</t>
  </si>
  <si>
    <t>Andijon,Farg`ona,Andijon,Namangan</t>
  </si>
  <si>
    <t xml:space="preserve">Jamolov Muxriddin Najmiddin o`g`li</t>
  </si>
  <si>
    <t xml:space="preserve">25.07.2026 - 27.07.2026</t>
  </si>
  <si>
    <t xml:space="preserve">03.07.2026 - 06.07.2026</t>
  </si>
  <si>
    <t xml:space="preserve">30.07.2026 - 30.07.2026</t>
  </si>
  <si>
    <t xml:space="preserve">Olimjonov Asadbek Farhod o`g`li</t>
  </si>
  <si>
    <t xml:space="preserve">29.07.2026 - 02.08.2026</t>
  </si>
  <si>
    <t xml:space="preserve">Jizzax </t>
  </si>
  <si>
    <t xml:space="preserve">30.07.2026 - 01.08.2026</t>
  </si>
  <si>
    <t xml:space="preserve">Arzikulova Ubayda Raxmanovna</t>
  </si>
  <si>
    <t xml:space="preserve">27.07.2026 - 27.07.2026 </t>
  </si>
  <si>
    <t xml:space="preserve">03.08.2026 - 03.08.2026</t>
  </si>
  <si>
    <t xml:space="preserve">Tojimurodov Shohzod XXX</t>
  </si>
  <si>
    <t xml:space="preserve">28.07.2026 - 31.07.2026</t>
  </si>
  <si>
    <t xml:space="preserve">28.07.2026 - 29.07.2026</t>
  </si>
  <si>
    <t xml:space="preserve">Abduvahidov Komil To`ychiyevich</t>
  </si>
  <si>
    <t xml:space="preserve">Boboyev Shoxrux Toshpo`lat o`g`li</t>
  </si>
  <si>
    <t xml:space="preserve">20.07.2026 - 01.08.2026</t>
  </si>
  <si>
    <t xml:space="preserve">Yoqubov O`lmas Raxmatovich</t>
  </si>
  <si>
    <t xml:space="preserve">31.07.2026 - 03.08.2026</t>
  </si>
  <si>
    <t xml:space="preserve">04.08.2026 - 04.08.2026</t>
  </si>
  <si>
    <t>Nukus</t>
  </si>
  <si>
    <t xml:space="preserve">03.08.2026 - 05.08.2026</t>
  </si>
  <si>
    <t>Buxoro,Samarqand</t>
  </si>
  <si>
    <t xml:space="preserve">31.07.2026 - 31.07.2026</t>
  </si>
  <si>
    <t xml:space="preserve">Jumanov Farrux Jahongir o`g`li</t>
  </si>
  <si>
    <t xml:space="preserve">28.07.2026 - 09.08.2026 </t>
  </si>
  <si>
    <t xml:space="preserve">Zuhurov Kamoljon Zuhur o`g`li</t>
  </si>
  <si>
    <t xml:space="preserve">07.08.2026 - 07.08.2026</t>
  </si>
  <si>
    <t xml:space="preserve">Berdimuratov Musabay Xamrayevich</t>
  </si>
  <si>
    <t xml:space="preserve">Samarqand BXM</t>
  </si>
  <si>
    <t xml:space="preserve">06.08.2026 - 10.08.2026</t>
  </si>
  <si>
    <t xml:space="preserve">618 000</t>
  </si>
  <si>
    <t xml:space="preserve">1 350 246</t>
  </si>
  <si>
    <t xml:space="preserve">Davletov Roman Karimovich</t>
  </si>
  <si>
    <t xml:space="preserve">Rasulov Abbos Yashinovich</t>
  </si>
  <si>
    <t xml:space="preserve">Qarshi BXM</t>
  </si>
  <si>
    <t xml:space="preserve">28.07.2026 - 11.08.2026</t>
  </si>
  <si>
    <t xml:space="preserve">2 678 000</t>
  </si>
  <si>
    <t xml:space="preserve">1 014 900</t>
  </si>
  <si>
    <t xml:space="preserve">Mamasadikov Umidjon Abdumutalovich</t>
  </si>
  <si>
    <t xml:space="preserve">Botirov Bobur Alisher O‘g‘li</t>
  </si>
  <si>
    <t xml:space="preserve">Buxoro BXM</t>
  </si>
  <si>
    <t xml:space="preserve">28.07.2026 - 10.08.2026</t>
  </si>
  <si>
    <t xml:space="preserve">2 472 000</t>
  </si>
  <si>
    <t xml:space="preserve">970 578</t>
  </si>
  <si>
    <t xml:space="preserve">Nurmatov Zafar Hikmattillayevich</t>
  </si>
  <si>
    <t>Rahbariyat</t>
  </si>
  <si>
    <t xml:space="preserve">412 000</t>
  </si>
  <si>
    <t xml:space="preserve">400 012</t>
  </si>
  <si>
    <t xml:space="preserve">Olimov Obidjon Ilhomovich</t>
  </si>
  <si>
    <t xml:space="preserve">Andijon BXO</t>
  </si>
  <si>
    <t xml:space="preserve">2 884 000</t>
  </si>
  <si>
    <t xml:space="preserve">368 328</t>
  </si>
  <si>
    <t xml:space="preserve">Sodiqov Baxtiyor Turaqulovich</t>
  </si>
  <si>
    <t xml:space="preserve">601 740</t>
  </si>
  <si>
    <t xml:space="preserve">Jumanov Farrux Jahongir O‘g‘li</t>
  </si>
  <si>
    <t xml:space="preserve">Farg'ona BXM</t>
  </si>
  <si>
    <t xml:space="preserve">761 286</t>
  </si>
  <si>
    <t xml:space="preserve">Muazzamov Akmal Akbar O‘g‘li</t>
  </si>
  <si>
    <t xml:space="preserve">Surxondaryo BXM</t>
  </si>
  <si>
    <t xml:space="preserve">30.07.2026 - 11.08.2026</t>
  </si>
  <si>
    <t xml:space="preserve">2 060 000</t>
  </si>
  <si>
    <t xml:space="preserve">Zuhurov Kamoljon Zuhur O‘g‘li</t>
  </si>
  <si>
    <t xml:space="preserve">Zangiota BXM</t>
  </si>
  <si>
    <t xml:space="preserve">Jizzax BXM</t>
  </si>
  <si>
    <t xml:space="preserve">206 000</t>
  </si>
  <si>
    <t xml:space="preserve">Fayziyev Ravshan Shuxratovich</t>
  </si>
  <si>
    <t xml:space="preserve">907 082</t>
  </si>
  <si>
    <t xml:space="preserve">Xolboyev Idris Eshmurodovich</t>
  </si>
  <si>
    <t xml:space="preserve">“Biznesni rivojlantirish markazi” BXM</t>
  </si>
  <si>
    <t xml:space="preserve">456 848</t>
  </si>
  <si>
    <t xml:space="preserve">Qurbonov Javohir Ibragim O‘g‘li</t>
  </si>
  <si>
    <t xml:space="preserve">05.08.2026 - 10.08.2026</t>
  </si>
  <si>
    <t xml:space="preserve">1 311 871</t>
  </si>
  <si>
    <t xml:space="preserve">To‘layev Safarmurod Boymuhammad O‘g‘li</t>
  </si>
  <si>
    <t xml:space="preserve">Namangan BXM</t>
  </si>
  <si>
    <t xml:space="preserve">1 545 708</t>
  </si>
  <si>
    <t xml:space="preserve">Mo‘minov Zokir Xolboyevich</t>
  </si>
  <si>
    <t xml:space="preserve">Jaksímuratov Bauírjan Perdebaevich</t>
  </si>
  <si>
    <t xml:space="preserve">2 049 567</t>
  </si>
  <si>
    <t xml:space="preserve">Navoiy BXM</t>
  </si>
  <si>
    <t xml:space="preserve">29.07.2026 - 10.08.2026</t>
  </si>
  <si>
    <t xml:space="preserve">429 000</t>
  </si>
  <si>
    <t xml:space="preserve">Komilov Avazxon Baxodir O‘g‘li</t>
  </si>
  <si>
    <t xml:space="preserve">Qoraqalpog'iston BXM</t>
  </si>
  <si>
    <t xml:space="preserve">28.07.2026 - 12.08.2026</t>
  </si>
  <si>
    <t xml:space="preserve">3 090 000</t>
  </si>
  <si>
    <t xml:space="preserve">2 388 708</t>
  </si>
  <si>
    <t xml:space="preserve">Sirdaryo BXM</t>
  </si>
  <si>
    <t xml:space="preserve">Abdurazoqov Alisher Abdug‘apporovich</t>
  </si>
  <si>
    <t xml:space="preserve">835 597</t>
  </si>
  <si>
    <t xml:space="preserve">Erkinov Ruslan Maxmudovich</t>
  </si>
  <si>
    <t xml:space="preserve">05.08.2026 - 12.08.2026</t>
  </si>
  <si>
    <t xml:space="preserve">1 960 340</t>
  </si>
  <si>
    <t xml:space="preserve">Yandashev Feruz Sohib O‘g‘li</t>
  </si>
  <si>
    <t xml:space="preserve">253 792</t>
  </si>
  <si>
    <t xml:space="preserve">Yeraliyev Axmad Nurg‘ozi O‘g‘li</t>
  </si>
  <si>
    <t xml:space="preserve">97 232</t>
  </si>
  <si>
    <t xml:space="preserve">11.08.2026 - 12.08.2026</t>
  </si>
  <si>
    <t xml:space="preserve">Zikirov Xurshid Hasan O‘g‘li</t>
  </si>
  <si>
    <t xml:space="preserve">1 030 000</t>
  </si>
  <si>
    <t xml:space="preserve">03.08.2026 - 12.08.2026</t>
  </si>
  <si>
    <t xml:space="preserve">1 236 000</t>
  </si>
  <si>
    <t xml:space="preserve">736 200</t>
  </si>
  <si>
    <t xml:space="preserve">Saroydinov Xabibillo G‘iyosiddin O‘g‘li</t>
  </si>
  <si>
    <t xml:space="preserve">05.08.2026 - 11.08.2026</t>
  </si>
  <si>
    <t xml:space="preserve">345 256</t>
  </si>
  <si>
    <t xml:space="preserve">13.08.2026 - 19.08.2026</t>
  </si>
  <si>
    <t xml:space="preserve">Bazarbayev Farxodjon Saitkulovich</t>
  </si>
  <si>
    <t xml:space="preserve">05.08.2026 - 18.08.2026</t>
  </si>
  <si>
    <t xml:space="preserve">Aminov Sanatbek Yo‘ldoshovich</t>
  </si>
  <si>
    <t xml:space="preserve">10.08.2026 - 17.08.2026</t>
  </si>
  <si>
    <t xml:space="preserve">1 442 000</t>
  </si>
  <si>
    <t xml:space="preserve">355 968</t>
  </si>
  <si>
    <t xml:space="preserve">Haqberdiyev Abdiaziz Abdimannonovich</t>
  </si>
  <si>
    <t xml:space="preserve">459 792</t>
  </si>
  <si>
    <t xml:space="preserve">Abdishukurov Akbar O‘rolovich</t>
  </si>
  <si>
    <t xml:space="preserve">Xudoyorov Davlatbek Xo‘jam O‘g‘li</t>
  </si>
  <si>
    <t xml:space="preserve">03.08.2026 - 17.08.2026</t>
  </si>
  <si>
    <t xml:space="preserve">1 387 510</t>
  </si>
  <si>
    <t xml:space="preserve">Dedabayev Xurshid Abdinazirovich</t>
  </si>
  <si>
    <t xml:space="preserve">Tangirov O‘ktam Ismodiyarovich</t>
  </si>
  <si>
    <t xml:space="preserve">14.08.2026 - 17.08.2026</t>
  </si>
  <si>
    <t xml:space="preserve">291 696</t>
  </si>
  <si>
    <t xml:space="preserve">G‘ofurov Umidjon Shukurjon O‘g‘li</t>
  </si>
  <si>
    <t xml:space="preserve">26.07.2026 - 13.08.2026</t>
  </si>
  <si>
    <t xml:space="preserve">1 902 079</t>
  </si>
  <si>
    <t xml:space="preserve">Nabiyev Alisher Rustamjon O‘g‘li</t>
  </si>
  <si>
    <t xml:space="preserve">06.08.2026 - 13.08.2026</t>
  </si>
  <si>
    <t xml:space="preserve">824 000</t>
  </si>
  <si>
    <t xml:space="preserve">10.08.2026 - 18.08.2026</t>
  </si>
  <si>
    <t xml:space="preserve">759 250</t>
  </si>
  <si>
    <t xml:space="preserve">Aliboyev Asqar Raximovich</t>
  </si>
  <si>
    <t xml:space="preserve">15.08.2026 - 17.08.2026</t>
  </si>
  <si>
    <t xml:space="preserve">1 119 000</t>
  </si>
  <si>
    <t xml:space="preserve">Rahmatillayev Suhrob Muxtor O‘g‘li</t>
  </si>
  <si>
    <t xml:space="preserve">27.07.2026 - 13.08.2026</t>
  </si>
  <si>
    <t xml:space="preserve">385 328</t>
  </si>
  <si>
    <t xml:space="preserve">17.07.2026 - 13.08.2026</t>
  </si>
  <si>
    <t xml:space="preserve">1 632 725</t>
  </si>
  <si>
    <t xml:space="preserve">1 854 000</t>
  </si>
  <si>
    <t xml:space="preserve">1 873 304</t>
  </si>
  <si>
    <t xml:space="preserve">Po‘latov Quvondiq Ibodullayevich</t>
  </si>
  <si>
    <t xml:space="preserve">Shahrisabz BXM</t>
  </si>
  <si>
    <t xml:space="preserve">08.08.2026 - 17.08.2026</t>
  </si>
  <si>
    <t xml:space="preserve">160 680</t>
  </si>
  <si>
    <t xml:space="preserve">Sadullayev Zabixullo Xamidulla Ogli</t>
  </si>
  <si>
    <t xml:space="preserve">Boboyorov Asilbek Yo‘ldoshovich</t>
  </si>
  <si>
    <t xml:space="preserve">321 360</t>
  </si>
  <si>
    <t xml:space="preserve">Urolov Oybek Uktamovich</t>
  </si>
  <si>
    <t xml:space="preserve">21.08.2026 - 24.08.2026</t>
  </si>
  <si>
    <t xml:space="preserve">Ochilov Abbos Shokir Ugli</t>
  </si>
  <si>
    <t xml:space="preserve">Fayzullayev Ilyosbek Fayzulla O‘g‘li</t>
  </si>
  <si>
    <t xml:space="preserve">12.08.2026 - 14.08.2026</t>
  </si>
  <si>
    <t xml:space="preserve">1 479 578</t>
  </si>
  <si>
    <t xml:space="preserve">Primov Oybek Isamiddinovich</t>
  </si>
  <si>
    <t xml:space="preserve">762 792</t>
  </si>
  <si>
    <t xml:space="preserve">Xorazm BXM</t>
  </si>
  <si>
    <t xml:space="preserve">Mamatmuradov G‘ayrat Sanaqulovich</t>
  </si>
  <si>
    <t xml:space="preserve">14.08.2026 - 19.08.2026</t>
  </si>
  <si>
    <t xml:space="preserve">87 344</t>
  </si>
  <si>
    <t xml:space="preserve">Qurbonov Lochinbek Shoymardon O‘g‘li</t>
  </si>
  <si>
    <t xml:space="preserve">Tojimurodov Shohzod Xxx</t>
  </si>
  <si>
    <t xml:space="preserve">09.08.2026 - 17.08.2026</t>
  </si>
  <si>
    <t xml:space="preserve">1 648 000</t>
  </si>
  <si>
    <t xml:space="preserve">402 936</t>
  </si>
  <si>
    <t xml:space="preserve">18.08.2026 - 19.08.2026</t>
  </si>
  <si>
    <t xml:space="preserve">1 721 994</t>
  </si>
  <si>
    <t xml:space="preserve">17.08.2026 - 19.08.2026</t>
  </si>
  <si>
    <t xml:space="preserve">592 608</t>
  </si>
  <si>
    <t xml:space="preserve">Murodov Muxtorjon Maxamadjon O‘g‘li</t>
  </si>
  <si>
    <t xml:space="preserve">835 472</t>
  </si>
  <si>
    <t xml:space="preserve">16.08.2026 - 19.08.2026</t>
  </si>
  <si>
    <t xml:space="preserve">Abduvaxobov Jasurbek Yunus O‘g‘li</t>
  </si>
  <si>
    <t xml:space="preserve">511 060</t>
  </si>
  <si>
    <t xml:space="preserve">Abduraximov Shaxzod Ilxombek O‘g‘li</t>
  </si>
  <si>
    <t xml:space="preserve">29.07.2026 - 14.08.2026</t>
  </si>
  <si>
    <t xml:space="preserve">02.08.2026 - 14.08.2026</t>
  </si>
  <si>
    <t xml:space="preserve">1 722 401</t>
  </si>
  <si>
    <t xml:space="preserve">Shahobiddinov Akbar Shahobiddinovich</t>
  </si>
  <si>
    <t xml:space="preserve">Begaliyev Bekzod Dilshodovich</t>
  </si>
  <si>
    <t xml:space="preserve">04.08.2026 - 10.08.2026</t>
  </si>
  <si>
    <t xml:space="preserve">Xomidov Toir Tashpulatovich</t>
  </si>
  <si>
    <t xml:space="preserve">18.08.2026 - 20.08.2026</t>
  </si>
  <si>
    <t xml:space="preserve">Tangniberdiyev Nuridin Ibragimovich</t>
  </si>
  <si>
    <t xml:space="preserve">Doniyorov Samandar Isroilovich</t>
  </si>
  <si>
    <t xml:space="preserve">Xoliqulov Sardorjon Olimjon O‘g‘li</t>
  </si>
  <si>
    <t xml:space="preserve">Narziyev Muhammad Nurullayevich</t>
  </si>
  <si>
    <t xml:space="preserve">13.08.2026 - 21.08.2026</t>
  </si>
  <si>
    <t xml:space="preserve">1 009 480</t>
  </si>
  <si>
    <t xml:space="preserve">Maxmudov Raximjon Xamid O‘g‘li</t>
  </si>
  <si>
    <t xml:space="preserve">15.08.2026 - 18.08.2026</t>
  </si>
  <si>
    <t xml:space="preserve">10.08.2026 - 12.08.2026</t>
  </si>
  <si>
    <t xml:space="preserve">06.08.2026 - 12.08.2026</t>
  </si>
  <si>
    <t xml:space="preserve">Ummatov Otabek Isroil O‘g‘li</t>
  </si>
  <si>
    <t xml:space="preserve">Fayzullayev Diyorbek Baxrom O‘g‘li</t>
  </si>
  <si>
    <t xml:space="preserve">Djurayev Kodir Kazimovich</t>
  </si>
  <si>
    <t xml:space="preserve">12.08.2026 - 17.08.2026</t>
  </si>
  <si>
    <t xml:space="preserve">Mansurov Akbar Zayniddin Ogli</t>
  </si>
  <si>
    <t xml:space="preserve">13.08.2026 - 18.08.2026</t>
  </si>
  <si>
    <t xml:space="preserve">1 555 976</t>
  </si>
  <si>
    <t xml:space="preserve">Amirov Bekzod Baxriddin O‘g‘li</t>
  </si>
  <si>
    <t xml:space="preserve">Utayev Orifjon Bahrullo Ogli</t>
  </si>
  <si>
    <t xml:space="preserve">Normatov Qobil Akbarovich</t>
  </si>
  <si>
    <t xml:space="preserve">Hoshimxonov Musoxon Fazlitdin O‘g‘li</t>
  </si>
  <si>
    <t xml:space="preserve">Qodirov Bekmurod Ziyodulla O‘g‘li</t>
  </si>
  <si>
    <t xml:space="preserve">1 343 179</t>
  </si>
  <si>
    <t xml:space="preserve">Abdujobborov Maxmud Adil O‘g‘li</t>
  </si>
  <si>
    <t xml:space="preserve">Eshonqulov Shohruh Sunnatulla O‘g‘li</t>
  </si>
  <si>
    <t xml:space="preserve">To‘raqulov Murodjon Toshtemirovich</t>
  </si>
  <si>
    <t xml:space="preserve">Toshev Ziyobek Husniddin O‘g‘li</t>
  </si>
  <si>
    <t xml:space="preserve">Azamatov Asqar Anvar O‘g‘li</t>
  </si>
  <si>
    <t xml:space="preserve">20.08.2026 - 24.08.2026</t>
  </si>
  <si>
    <t xml:space="preserve">Abdug‘offorov Sardor Ilhom O‘g‘li</t>
  </si>
  <si>
    <t xml:space="preserve">19.08.2026 - 24.08.2026</t>
  </si>
  <si>
    <t xml:space="preserve">497 935</t>
  </si>
  <si>
    <t xml:space="preserve">Yo‘ldoshev Mirjahon Raxmatilla O‘g‘li</t>
  </si>
  <si>
    <t xml:space="preserve">Urolov Amriddin Oqmurod O‘g‘li</t>
  </si>
  <si>
    <t xml:space="preserve">Tirkashev Maruf Aktomovich</t>
  </si>
  <si>
    <t xml:space="preserve">Nazarov Jaloliddin Sharob O‘g‘li</t>
  </si>
  <si>
    <t xml:space="preserve">Xaydarov Shavkat To‘lqin O‘g‘li</t>
  </si>
  <si>
    <t xml:space="preserve">Odinayev Jaxongir Otabek O‘g‘li</t>
  </si>
  <si>
    <t xml:space="preserve">2 035 084</t>
  </si>
  <si>
    <t xml:space="preserve">To‘xtamishev Jahongir Baxtiyor O‘g‘li</t>
  </si>
  <si>
    <t xml:space="preserve">1 878 538</t>
  </si>
  <si>
    <t xml:space="preserve">Ibragimov Dilshod Axmat O‘g‘li</t>
  </si>
  <si>
    <t xml:space="preserve">1 958 811</t>
  </si>
  <si>
    <t xml:space="preserve">To‘lqinov Jamshid Xasan O‘g‘li</t>
  </si>
  <si>
    <t xml:space="preserve">Kenjayev Jaxongir Abdujabborovich</t>
  </si>
  <si>
    <t xml:space="preserve">1 800 265</t>
  </si>
  <si>
    <t xml:space="preserve">Xazratqulov Jasurbek Otabek O‘g‘li</t>
  </si>
  <si>
    <t xml:space="preserve">Sharipov Nomoz Nortoji O‘g‘li</t>
  </si>
  <si>
    <t xml:space="preserve">Mattiyev Nizomiddin Isomiddinovich</t>
  </si>
  <si>
    <t xml:space="preserve">21.08.2026 - 25.08.2026</t>
  </si>
  <si>
    <t xml:space="preserve">1 841 562</t>
  </si>
  <si>
    <t xml:space="preserve">Allanazarov Samandar Eshonqul Ogli</t>
  </si>
  <si>
    <t xml:space="preserve">Narzullayev Bekzodjon Qudrat O‘g‘li</t>
  </si>
  <si>
    <t xml:space="preserve">Sulaymonov Farrux O‘ktam O‘g‘li</t>
  </si>
  <si>
    <t xml:space="preserve">1 907 452</t>
  </si>
  <si>
    <t xml:space="preserve">Qilichov Farrux Yoshuzoq O‘g‘li</t>
  </si>
  <si>
    <t xml:space="preserve">1 300 247</t>
  </si>
  <si>
    <t xml:space="preserve">Barakayev Mirjalol Umidjon Ogli</t>
  </si>
  <si>
    <t xml:space="preserve">Yunusov Muhriddin Yusuf O‘g‘li</t>
  </si>
  <si>
    <t xml:space="preserve">Sadulloyev Alixon Vali O‘g‘li</t>
  </si>
  <si>
    <t xml:space="preserve">1 907 432</t>
  </si>
  <si>
    <t xml:space="preserve">Sattorov Akbar Anvarovich</t>
  </si>
  <si>
    <t xml:space="preserve">1 831 575</t>
  </si>
  <si>
    <t xml:space="preserve">24.08.2026 - 25.08.2026</t>
  </si>
  <si>
    <t xml:space="preserve">2 490 575</t>
  </si>
  <si>
    <t xml:space="preserve">2 668 148</t>
  </si>
  <si>
    <t xml:space="preserve">Abdusattorov Akmaljon Shokirjon O‘g‘li</t>
  </si>
  <si>
    <t xml:space="preserve">21.08.2026 - 26.08.2026</t>
  </si>
  <si>
    <t xml:space="preserve">Nusratov G‘ulom Cho‘liboyevich</t>
  </si>
  <si>
    <t xml:space="preserve">419 416</t>
  </si>
  <si>
    <t xml:space="preserve">Jumanazarov Hasanboy Odamboy O‘g‘li</t>
  </si>
  <si>
    <t xml:space="preserve">2 533 524</t>
  </si>
  <si>
    <t xml:space="preserve">Bekchanov Bekzod Odilbek O‘g‘li</t>
  </si>
  <si>
    <t xml:space="preserve">2 249 701</t>
  </si>
  <si>
    <t xml:space="preserve">Ruzibayev Dilshod Ikramovich</t>
  </si>
  <si>
    <t xml:space="preserve">Xalbayev Kaxramon Marimbayevich</t>
  </si>
  <si>
    <t xml:space="preserve">Kuranbayev Azizbek Umid O‘g‘li</t>
  </si>
  <si>
    <t xml:space="preserve">455 000</t>
  </si>
  <si>
    <t xml:space="preserve">Davletov Jamshid Yuldashevich</t>
  </si>
  <si>
    <t xml:space="preserve">Yakubov Umidbek Palvannazarovich</t>
  </si>
  <si>
    <t xml:space="preserve">2 535 443</t>
  </si>
  <si>
    <t xml:space="preserve">Ro‘zmetov Farruh Iskandar O‘g‘li</t>
  </si>
  <si>
    <t xml:space="preserve">Sidiqov Farrux Abdiaziz O‘g‘li</t>
  </si>
  <si>
    <t xml:space="preserve">Bazarbayev Baxriddin Nizomiddin O‘g‘li</t>
  </si>
  <si>
    <t xml:space="preserve">Xodjayev Sardor A’zamjonovich</t>
  </si>
  <si>
    <t xml:space="preserve">22.08.2026 - 28.08.2026</t>
  </si>
  <si>
    <t xml:space="preserve">600 848</t>
  </si>
  <si>
    <t xml:space="preserve">Axmedov Toxirjon Xasanjon O‘g‘li</t>
  </si>
  <si>
    <t xml:space="preserve">4 517 761</t>
  </si>
  <si>
    <t xml:space="preserve">Abdullayev Azizjon Sobirjon O‘g‘li</t>
  </si>
  <si>
    <t xml:space="preserve">Rahmonberdiyev Sardorbek Ulug‘bek O‘g‘li</t>
  </si>
  <si>
    <t xml:space="preserve">Tajimuratov Baxram Polatbay Ulí</t>
  </si>
  <si>
    <t xml:space="preserve">2 464 678</t>
  </si>
  <si>
    <t xml:space="preserve">Ernazarov Suxrob Mamatqulovich</t>
  </si>
  <si>
    <t xml:space="preserve">582 608</t>
  </si>
  <si>
    <t xml:space="preserve">Abduraximov Akmaljon Abduraximxo‘ja O‘g‘li</t>
  </si>
  <si>
    <t xml:space="preserve">Xolmatov Shovkatjon Ibroximjon-Ogli</t>
  </si>
  <si>
    <t xml:space="preserve">11.08.2026 - 24.08.2026</t>
  </si>
  <si>
    <t xml:space="preserve">1 287 200</t>
  </si>
  <si>
    <t xml:space="preserve">Kaldibayev Sultan Torabekovich</t>
  </si>
  <si>
    <t xml:space="preserve">Sharofov Komiljon Qobiljon O‘g‘li</t>
  </si>
  <si>
    <t xml:space="preserve">Fayzillayev Aziz Akbarjon O‘g‘li</t>
  </si>
  <si>
    <t xml:space="preserve">Raximov Shohjahon Odil O‘g‘li</t>
  </si>
  <si>
    <t xml:space="preserve">19.08.2026 - 25.08.2026</t>
  </si>
  <si>
    <t xml:space="preserve">17.07.2026 - 26.08.2026</t>
  </si>
  <si>
    <t xml:space="preserve">6 180 000</t>
  </si>
  <si>
    <t xml:space="preserve">17.08.2026 - 26.08.2026</t>
  </si>
  <si>
    <t xml:space="preserve">103 000</t>
  </si>
  <si>
    <t xml:space="preserve">20.08.2026 - 25.08.2026</t>
  </si>
  <si>
    <t xml:space="preserve">Seytmuratov Kutlimurat Baxadirovich</t>
  </si>
  <si>
    <t xml:space="preserve">2 505 986</t>
  </si>
  <si>
    <t xml:space="preserve">Abdumannonov Xushnudjon Ro‘zimatjon O‘g‘li</t>
  </si>
  <si>
    <t xml:space="preserve">Usmonov Bekzod Sabirjanovich</t>
  </si>
  <si>
    <t xml:space="preserve">386 868</t>
  </si>
  <si>
    <t xml:space="preserve">Nosirov Sherzod Xayitboy O‘g‘li</t>
  </si>
  <si>
    <t xml:space="preserve">Tursunov Asadbek Anvarjon O‘g‘li</t>
  </si>
  <si>
    <t xml:space="preserve">Aytjanov Islombek Baxtiyarovich</t>
  </si>
  <si>
    <t xml:space="preserve">2 271 910</t>
  </si>
  <si>
    <t xml:space="preserve">Nurmuxammedov Shoxzod Baxtiyor O‘g‘li</t>
  </si>
  <si>
    <t xml:space="preserve">Asadov Azizbek Olim Ogli</t>
  </si>
  <si>
    <t xml:space="preserve">Atamuratov Adilbek Baxit-Uli</t>
  </si>
  <si>
    <t xml:space="preserve">2 525 734</t>
  </si>
  <si>
    <t xml:space="preserve">Raxmatov Jahongir Shuxrat O‘g‘li</t>
  </si>
  <si>
    <t xml:space="preserve">1 345 254</t>
  </si>
  <si>
    <t xml:space="preserve">Kochanov Beksultan Jaksimurat Uli</t>
  </si>
  <si>
    <t xml:space="preserve">Yesenbayev Sultan Matniyazovich</t>
  </si>
  <si>
    <t xml:space="preserve">2 365 575</t>
  </si>
  <si>
    <t xml:space="preserve">Qodirov A’zamjon Anvarjon O‘g‘li</t>
  </si>
  <si>
    <t xml:space="preserve">Qo‘chqarov Shoxrux Farrux O‘g‘li</t>
  </si>
  <si>
    <t xml:space="preserve">14.08.2026 - 24.08.2026</t>
  </si>
  <si>
    <t xml:space="preserve">Ganiyev Nozimbek Ravshan Ogli</t>
  </si>
  <si>
    <t xml:space="preserve">A’loxonov Doniyorbek Shuxratjon O‘g‘li</t>
  </si>
  <si>
    <t xml:space="preserve">Nosirjonov Abzalbek Tolqinboy Ogli</t>
  </si>
  <si>
    <t xml:space="preserve">Turdiboyev Ixtiyor Shakir O‘g‘li</t>
  </si>
  <si>
    <t xml:space="preserve">Matbaev Bekzad Iqlasbay Uli</t>
  </si>
  <si>
    <t xml:space="preserve">Urmanova Alla Rinatovna</t>
  </si>
  <si>
    <t xml:space="preserve">Isroilov Mirzohid Madmarjon O‘g‘li</t>
  </si>
  <si>
    <t xml:space="preserve">Usmanov Erkin Nishanbayevich</t>
  </si>
  <si>
    <t xml:space="preserve">25.08.2026 - 27.08.2026</t>
  </si>
  <si>
    <t xml:space="preserve">17.08.2026 - 28.08.2026</t>
  </si>
  <si>
    <t xml:space="preserve">2 266 000</t>
  </si>
  <si>
    <t xml:space="preserve">21.08.2026 - 28.08.2026</t>
  </si>
  <si>
    <t xml:space="preserve">61 800</t>
  </si>
  <si>
    <t xml:space="preserve">Gofforjonov Lazizbek Muxammadjon Ogli</t>
  </si>
  <si>
    <t xml:space="preserve">11.08.2026 - 26.08.2026</t>
  </si>
  <si>
    <t xml:space="preserve">14.08.2026 - 27.08.2026</t>
  </si>
  <si>
    <t xml:space="preserve">Djurayev Baxrom Baxtiyarovich</t>
  </si>
  <si>
    <t xml:space="preserve">Rayimov Bexzod Xamdamovich</t>
  </si>
  <si>
    <t xml:space="preserve">Xamdamov Kutbiddin Abdimalikovich</t>
  </si>
  <si>
    <t xml:space="preserve">10.08.2026 - 25.08.2026</t>
  </si>
  <si>
    <t xml:space="preserve">1 223 451</t>
  </si>
  <si>
    <t xml:space="preserve">1 941 156</t>
  </si>
  <si>
    <t xml:space="preserve">Muzaffarov Lazizbek Azizbek O‘g‘li</t>
  </si>
  <si>
    <t xml:space="preserve">22.08.2026 - 03.09.2026</t>
  </si>
  <si>
    <t xml:space="preserve">27.08.2026 - 02.09.2026</t>
  </si>
  <si>
    <t xml:space="preserve">991 064</t>
  </si>
  <si>
    <t xml:space="preserve">31.08.2026 - 02.09.2026</t>
  </si>
  <si>
    <t xml:space="preserve">26.08.2026 - 04.09.2026</t>
  </si>
  <si>
    <t xml:space="preserve">446 408</t>
  </si>
  <si>
    <t xml:space="preserve">Abdusaidov Sunnatullo Xusanovich</t>
  </si>
  <si>
    <t xml:space="preserve">830 116</t>
  </si>
  <si>
    <t xml:space="preserve">09.08.2026 - 26.08.2026</t>
  </si>
  <si>
    <t xml:space="preserve">408 292</t>
  </si>
  <si>
    <t xml:space="preserve">Qobilov Doston Vahob Ogli</t>
  </si>
  <si>
    <t xml:space="preserve">Xasanov Farxod Patxulla O‘g‘li</t>
  </si>
  <si>
    <t xml:space="preserve">02.09.2026 - 07.09.2026</t>
  </si>
  <si>
    <t xml:space="preserve">440 000</t>
  </si>
  <si>
    <t xml:space="preserve">220 000</t>
  </si>
  <si>
    <t xml:space="preserve">Ro‘zimurodov Bek Ro‘zimurod O‘g‘li</t>
  </si>
  <si>
    <t xml:space="preserve">09.08.2026 - 27.08.2026</t>
  </si>
  <si>
    <t xml:space="preserve">3 914 000</t>
  </si>
  <si>
    <t xml:space="preserve">1 280 182</t>
  </si>
  <si>
    <t xml:space="preserve">Mirzaxmedov Behzod Suratilla O‘g‘li</t>
  </si>
  <si>
    <t xml:space="preserve">10.08.2026 - 27.08.2026</t>
  </si>
  <si>
    <t xml:space="preserve">3 296 000</t>
  </si>
  <si>
    <t xml:space="preserve">1 358 261</t>
  </si>
  <si>
    <t xml:space="preserve">21.08.2026 - 03.09.2026</t>
  </si>
  <si>
    <t xml:space="preserve">554 552</t>
  </si>
  <si>
    <t xml:space="preserve">G‘aybullayev Ubaydulla Xabibullayevich</t>
  </si>
  <si>
    <t xml:space="preserve">18.08.2026 - 27.08.2026</t>
  </si>
  <si>
    <t xml:space="preserve">198 616</t>
  </si>
  <si>
    <t xml:space="preserve">28.08.2026 - 02.09.2026</t>
  </si>
  <si>
    <t xml:space="preserve">Pirimov Amirbek Firuzovich</t>
  </si>
  <si>
    <t xml:space="preserve">1 034 120</t>
  </si>
  <si>
    <t xml:space="preserve">G‘ulomov Fazliddin Faxriddin O‘g‘li</t>
  </si>
  <si>
    <t xml:space="preserve">Olimjonov Asadbek Farhod O‘g‘li</t>
  </si>
  <si>
    <t xml:space="preserve">Muqimov Raxshon Oqnazar Ogli</t>
  </si>
  <si>
    <t xml:space="preserve">28.08.2026 - 03.09.2026</t>
  </si>
  <si>
    <t xml:space="preserve">Norov Shohruh Odil O‘g‘li</t>
  </si>
  <si>
    <t xml:space="preserve">Avlayorov Bunyod Ozod O‘g‘li</t>
  </si>
  <si>
    <t xml:space="preserve">Isroilov Shamsiddin Ulug‘bek O‘g‘li</t>
  </si>
  <si>
    <t xml:space="preserve">Abdurazakov Baxodir Uzakovich</t>
  </si>
  <si>
    <t xml:space="preserve">04.09.2026 - 08.09.2026</t>
  </si>
  <si>
    <t xml:space="preserve">880 000</t>
  </si>
  <si>
    <t xml:space="preserve">103 840</t>
  </si>
  <si>
    <t xml:space="preserve">Rashidov Navro‘z O‘tkir O‘g‘li</t>
  </si>
  <si>
    <t xml:space="preserve">Abduvahidov Komil To‘ychiyevich</t>
  </si>
  <si>
    <t xml:space="preserve">900 128</t>
  </si>
  <si>
    <t xml:space="preserve">Xolmurzayev Alisher Shaydulovich</t>
  </si>
  <si>
    <t xml:space="preserve">Sultanov Doniyor Baxodirovich</t>
  </si>
  <si>
    <t xml:space="preserve">19.08.2026 - 02.09.2026</t>
  </si>
  <si>
    <t xml:space="preserve">20.08.2026 - 02.09.2026</t>
  </si>
  <si>
    <t xml:space="preserve">993 344</t>
  </si>
  <si>
    <t xml:space="preserve">Safarov Temurbek Xujanazar O‘g‘li</t>
  </si>
  <si>
    <t xml:space="preserve">17.08.2026 - 02.09.2026</t>
  </si>
  <si>
    <t xml:space="preserve">16.08.2026 - 02.09.2026</t>
  </si>
  <si>
    <t xml:space="preserve">2 595 270</t>
  </si>
  <si>
    <t xml:space="preserve">Muxammadiyev Asadbek Axmad-O‘g‘li</t>
  </si>
  <si>
    <t xml:space="preserve">1 284 000</t>
  </si>
  <si>
    <t xml:space="preserve">Xolov Ulug‘bek Abduraxmon O‘g‘li</t>
  </si>
  <si>
    <t xml:space="preserve">Nizomov Dilshodjon Sobir O‘g‘li</t>
  </si>
  <si>
    <t xml:space="preserve">Xujakulov Akram Tog‘ayevich</t>
  </si>
  <si>
    <t xml:space="preserve">884 109</t>
  </si>
  <si>
    <t xml:space="preserve">09.08.2026 - 02.09.2026</t>
  </si>
  <si>
    <t xml:space="preserve">4 120 000</t>
  </si>
  <si>
    <t xml:space="preserve">415 268</t>
  </si>
  <si>
    <t xml:space="preserve">Tadjibayev Sanjar Rustamjanovich</t>
  </si>
  <si>
    <t xml:space="preserve">725 698</t>
  </si>
  <si>
    <t xml:space="preserve">Xolmo‘minov Alisher Astan O‘g‘li</t>
  </si>
  <si>
    <t xml:space="preserve">24.08.2026 - 02.09.2026</t>
  </si>
  <si>
    <t xml:space="preserve">723 428</t>
  </si>
  <si>
    <t xml:space="preserve">Tursunbayev Otabek Alisher O‘g‘li</t>
  </si>
  <si>
    <t xml:space="preserve">912 952</t>
  </si>
  <si>
    <t xml:space="preserve">Aliyev Ulugbek Xusniddinovich</t>
  </si>
  <si>
    <t xml:space="preserve">20.08.2026 - 26.08.2026</t>
  </si>
  <si>
    <t xml:space="preserve">03.09.2026 - 04.09.2026</t>
  </si>
  <si>
    <t xml:space="preserve">Saloxiddinov Jasurbek Anvar Ogli</t>
  </si>
  <si>
    <t xml:space="preserve">Sobirov Sobirjon Solijonovich</t>
  </si>
  <si>
    <t xml:space="preserve">Murodov G‘ayrat Orif O‘g‘li</t>
  </si>
  <si>
    <t xml:space="preserve">Maxmudov Temur Muxtorovich</t>
  </si>
  <si>
    <t xml:space="preserve">25.08.2026 - 04.09.2026</t>
  </si>
  <si>
    <t xml:space="preserve">Musurmonov Jamshid Komiljon O‘g‘li</t>
  </si>
  <si>
    <t xml:space="preserve">1 100 000</t>
  </si>
  <si>
    <t xml:space="preserve">652 960</t>
  </si>
  <si>
    <t xml:space="preserve">29.08.2026 - 04.09.2026</t>
  </si>
  <si>
    <t xml:space="preserve">1 710 835</t>
  </si>
  <si>
    <t xml:space="preserve">Xujakulov O‘tkirbek Ilxom O‘g‘li</t>
  </si>
  <si>
    <t xml:space="preserve">311 520</t>
  </si>
  <si>
    <t xml:space="preserve">446 960</t>
  </si>
  <si>
    <t xml:space="preserve">02.09.2026 - 08.09.2026</t>
  </si>
  <si>
    <t xml:space="preserve">1 320 000</t>
  </si>
  <si>
    <t xml:space="preserve">01.09.2026 - 03.09.2026</t>
  </si>
  <si>
    <t xml:space="preserve">2 109 391</t>
  </si>
  <si>
    <t xml:space="preserve">03.09.2026 - 08.09.2026</t>
  </si>
  <si>
    <t xml:space="preserve">Qobilov Abrorbek Mirzobek O‘g‘li</t>
  </si>
  <si>
    <t xml:space="preserve">Ergashev Husniddin Akbarjon O‘g‘li</t>
  </si>
  <si>
    <t xml:space="preserve">Samatov Xusniddin Valikulovich</t>
  </si>
  <si>
    <t xml:space="preserve">413 648</t>
  </si>
  <si>
    <t xml:space="preserve">03.09.2026 - 07.09.2026</t>
  </si>
  <si>
    <t xml:space="preserve">Abbosov Adxamjon A’zamxo‘jayevich</t>
  </si>
  <si>
    <t xml:space="preserve">05.09.2026 - 07.09.2026</t>
  </si>
  <si>
    <t xml:space="preserve">Umirov Aziz Uchqunovich</t>
  </si>
  <si>
    <t xml:space="preserve">Mirzobadalov Abubakr Kosimovich</t>
  </si>
  <si>
    <t xml:space="preserve">XIZMAT SAFARI BILET XARAJATLARI</t>
  </si>
  <si>
    <t>JO`NASH</t>
  </si>
  <si>
    <t>QAYTISH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</si>
</sst>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4">
    <font>
      <sz val="11.000000"/>
      <color theme="1"/>
      <name val="Aptos Narrow"/>
      <scheme val="minor"/>
    </font>
    <font>
      <sz val="12.000000"/>
      <color theme="1"/>
      <name val="Times New Roman"/>
    </font>
    <font>
      <b/>
      <sz val="12.000000"/>
      <color indexed="64"/>
      <name val="Times New Roman"/>
    </font>
    <font>
      <b/>
      <sz val="14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164" applyNumberFormat="1" applyFont="0" applyFill="0" applyBorder="0" applyProtection="0"/>
  </cellStyleXfs>
  <cellXfs count="27">
    <xf fontId="0" fillId="0" borderId="0" numFmtId="0" xfId="0"/>
    <xf fontId="1" fillId="0" borderId="1" numFmtId="0" xfId="0" applyFont="1" applyBorder="1" applyAlignment="1">
      <alignment horizontal="center" vertical="center"/>
    </xf>
    <xf fontId="1" fillId="0" borderId="1" numFmtId="164" xfId="1" applyNumberFormat="1" applyFont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/>
    </xf>
    <xf fontId="2" fillId="2" borderId="1" numFmtId="164" xfId="1" applyNumberFormat="1" applyFont="1" applyFill="1" applyBorder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1" numFmtId="0" xfId="0" applyBorder="1" applyAlignment="1">
      <alignment horizontal="center" vertical="center"/>
    </xf>
    <xf fontId="0" fillId="0" borderId="1" numFmtId="49" xfId="0" applyNumberFormat="1" applyBorder="1" applyAlignment="1">
      <alignment horizontal="center" vertical="center"/>
    </xf>
    <xf fontId="0" fillId="0" borderId="1" numFmtId="0" xfId="1" applyBorder="1" applyAlignment="1">
      <alignment horizontal="center" vertical="center"/>
    </xf>
    <xf fontId="0" fillId="0" borderId="1" numFmtId="164" xfId="1" applyNumberFormat="1" applyBorder="1" applyAlignment="1">
      <alignment horizontal="center" vertical="center"/>
    </xf>
    <xf fontId="0" fillId="0" borderId="1" numFmtId="164" xfId="0" applyNumberFormat="1" applyBorder="1" applyAlignment="1">
      <alignment horizontal="center" vertical="center"/>
    </xf>
    <xf fontId="0" fillId="0" borderId="2" numFmtId="0" xfId="0" applyBorder="1" applyAlignment="1">
      <alignment horizontal="center" vertical="center" wrapText="1"/>
    </xf>
    <xf fontId="0" fillId="0" borderId="2" numFmtId="0" xfId="0" applyBorder="1" applyAlignment="1">
      <alignment horizontal="center" vertical="center"/>
    </xf>
    <xf fontId="0" fillId="0" borderId="2" numFmtId="164" xfId="1" applyNumberFormat="1" applyBorder="1" applyAlignment="1">
      <alignment horizontal="right" vertical="center"/>
    </xf>
    <xf fontId="0" fillId="0" borderId="2" numFmtId="164" xfId="1" applyNumberFormat="1" applyBorder="1" applyAlignment="1">
      <alignment vertical="center"/>
    </xf>
    <xf fontId="0" fillId="0" borderId="2" numFmtId="164" xfId="1" applyNumberFormat="1" applyBorder="1" applyAlignment="1">
      <alignment horizontal="center" vertical="center"/>
    </xf>
    <xf fontId="0" fillId="0" borderId="3" numFmtId="164" xfId="1" applyNumberFormat="1" applyBorder="1" applyAlignment="1">
      <alignment horizontal="right" vertical="center"/>
    </xf>
    <xf fontId="0" fillId="0" borderId="3" numFmtId="164" xfId="1" applyNumberFormat="1" applyBorder="1" applyAlignment="1">
      <alignment vertical="center"/>
    </xf>
    <xf fontId="0" fillId="0" borderId="3" numFmtId="164" xfId="1" applyNumberFormat="1" applyBorder="1" applyAlignment="1">
      <alignment horizontal="center" vertical="center"/>
    </xf>
    <xf fontId="3" fillId="0" borderId="1" numFmtId="164" xfId="1" applyNumberFormat="1" applyFont="1" applyBorder="1" applyAlignment="1">
      <alignment horizontal="center" vertical="center"/>
    </xf>
    <xf fontId="0" fillId="0" borderId="1" numFmtId="0" xfId="0" applyBorder="1"/>
    <xf fontId="0" fillId="0" borderId="0" numFmtId="0" xfId="0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1" numFmtId="0" xfId="0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22" zoomScale="115" workbookViewId="0">
      <selection activeCell="G441" activeCellId="0" sqref="G441"/>
    </sheetView>
  </sheetViews>
  <sheetFormatPr defaultRowHeight="14.25"/>
  <cols>
    <col customWidth="1" min="1" max="1" style="1" width="6"/>
    <col min="2" max="2" style="1" width="9.140625"/>
    <col customWidth="1" min="3" max="3" style="1" width="34.7109375"/>
    <col customWidth="1" min="4" max="4" style="1" width="40.7109375"/>
    <col customWidth="1" min="5" max="5" style="1" width="25.85546875"/>
    <col customWidth="1" min="6" max="6" style="1" width="8.28515625"/>
    <col bestFit="1" customWidth="1" min="7" max="8" style="2" width="21.140625"/>
    <col bestFit="1" customWidth="1" min="9" max="9" style="2" width="25"/>
    <col bestFit="1" customWidth="1" min="10" max="10" style="2" width="23.42578125"/>
  </cols>
  <sheetData>
    <row r="1" ht="32.2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5" customFormat="1" ht="17.25" customHeight="1">
      <c r="A3" s="6"/>
      <c r="B3" s="7" t="s">
        <v>11</v>
      </c>
      <c r="C3" s="6" t="s">
        <v>12</v>
      </c>
      <c r="D3" s="6" t="s">
        <v>13</v>
      </c>
      <c r="E3" s="6" t="s">
        <v>14</v>
      </c>
      <c r="F3" s="8">
        <v>3</v>
      </c>
      <c r="G3" s="9">
        <v>618000</v>
      </c>
      <c r="H3" s="9">
        <v>3393355</v>
      </c>
      <c r="I3" s="9">
        <v>900000</v>
      </c>
      <c r="J3" s="10">
        <f t="shared" ref="J3:J66" si="0">G3+H3+I3</f>
        <v>4911355</v>
      </c>
    </row>
    <row r="4" ht="17.25" customHeight="1">
      <c r="A4" s="6"/>
      <c r="B4" s="7" t="s">
        <v>11</v>
      </c>
      <c r="C4" s="6" t="s">
        <v>15</v>
      </c>
      <c r="D4" s="6" t="s">
        <v>16</v>
      </c>
      <c r="E4" s="6" t="s">
        <v>17</v>
      </c>
      <c r="F4" s="8">
        <v>6</v>
      </c>
      <c r="G4" s="9">
        <v>1236000</v>
      </c>
      <c r="H4" s="9">
        <v>638708</v>
      </c>
      <c r="I4" s="9">
        <f>5*420000</f>
        <v>2100000</v>
      </c>
      <c r="J4" s="10">
        <f t="shared" si="0"/>
        <v>3974708</v>
      </c>
    </row>
    <row r="5" ht="17.25" customHeight="1">
      <c r="A5" s="6"/>
      <c r="B5" s="7" t="s">
        <v>11</v>
      </c>
      <c r="C5" s="6" t="s">
        <v>18</v>
      </c>
      <c r="D5" s="6" t="s">
        <v>19</v>
      </c>
      <c r="E5" s="6" t="s">
        <v>20</v>
      </c>
      <c r="F5" s="8">
        <v>7</v>
      </c>
      <c r="G5" s="9">
        <v>1442000</v>
      </c>
      <c r="H5" s="9">
        <v>596828</v>
      </c>
      <c r="I5" s="9">
        <v>576800</v>
      </c>
      <c r="J5" s="10">
        <f t="shared" si="0"/>
        <v>2615628</v>
      </c>
    </row>
    <row r="6" ht="17.25" customHeight="1">
      <c r="A6" s="6"/>
      <c r="B6" s="6">
        <v>11280</v>
      </c>
      <c r="C6" s="6" t="s">
        <v>21</v>
      </c>
      <c r="D6" s="6" t="s">
        <v>22</v>
      </c>
      <c r="E6" s="6" t="s">
        <v>23</v>
      </c>
      <c r="F6" s="8">
        <v>2</v>
      </c>
      <c r="G6" s="9">
        <v>412000</v>
      </c>
      <c r="H6" s="9">
        <v>419416</v>
      </c>
      <c r="I6" s="9">
        <v>450000</v>
      </c>
      <c r="J6" s="10">
        <f t="shared" si="0"/>
        <v>1281416</v>
      </c>
    </row>
    <row r="7" ht="17.25" customHeight="1">
      <c r="A7" s="6"/>
      <c r="B7" s="6">
        <v>11286</v>
      </c>
      <c r="C7" s="6" t="s">
        <v>24</v>
      </c>
      <c r="D7" s="6" t="s">
        <v>22</v>
      </c>
      <c r="E7" s="6" t="s">
        <v>25</v>
      </c>
      <c r="F7" s="8">
        <v>3</v>
      </c>
      <c r="G7" s="9">
        <v>206000</v>
      </c>
      <c r="H7" s="9">
        <v>1671626</v>
      </c>
      <c r="I7" s="9">
        <v>900000</v>
      </c>
      <c r="J7" s="10">
        <f t="shared" si="0"/>
        <v>2777626</v>
      </c>
    </row>
    <row r="8" ht="17.25" customHeight="1">
      <c r="A8" s="6"/>
      <c r="B8" s="6">
        <v>11279</v>
      </c>
      <c r="C8" s="6" t="s">
        <v>26</v>
      </c>
      <c r="D8" s="6" t="s">
        <v>22</v>
      </c>
      <c r="E8" s="6" t="s">
        <v>27</v>
      </c>
      <c r="F8" s="8">
        <v>5</v>
      </c>
      <c r="G8" s="9">
        <v>1030000</v>
      </c>
      <c r="H8" s="9">
        <v>459792</v>
      </c>
      <c r="I8" s="9">
        <f>4*420000</f>
        <v>1680000</v>
      </c>
      <c r="J8" s="10">
        <f t="shared" si="0"/>
        <v>3169792</v>
      </c>
    </row>
    <row r="9" ht="17.25" customHeight="1">
      <c r="A9" s="6"/>
      <c r="B9" s="6">
        <v>11284</v>
      </c>
      <c r="C9" s="6" t="s">
        <v>28</v>
      </c>
      <c r="D9" s="6" t="s">
        <v>22</v>
      </c>
      <c r="E9" s="6" t="s">
        <v>29</v>
      </c>
      <c r="F9" s="8">
        <v>1</v>
      </c>
      <c r="G9" s="9">
        <v>206000</v>
      </c>
      <c r="H9" s="9">
        <v>97232</v>
      </c>
      <c r="I9" s="9">
        <v>0</v>
      </c>
      <c r="J9" s="10">
        <f t="shared" si="0"/>
        <v>303232</v>
      </c>
    </row>
    <row r="10" ht="17.25" customHeight="1">
      <c r="A10" s="6"/>
      <c r="B10" s="6">
        <v>11290</v>
      </c>
      <c r="C10" s="6" t="s">
        <v>30</v>
      </c>
      <c r="D10" s="6" t="s">
        <v>22</v>
      </c>
      <c r="E10" s="6" t="s">
        <v>31</v>
      </c>
      <c r="F10" s="8">
        <v>6</v>
      </c>
      <c r="G10" s="9">
        <v>1236000</v>
      </c>
      <c r="H10" s="9">
        <v>321360</v>
      </c>
      <c r="I10" s="9">
        <f>5*420000</f>
        <v>2100000</v>
      </c>
      <c r="J10" s="10">
        <f t="shared" si="0"/>
        <v>3657360</v>
      </c>
    </row>
    <row r="11" ht="17.25" customHeight="1">
      <c r="A11" s="6"/>
      <c r="B11" s="6">
        <v>11933</v>
      </c>
      <c r="C11" s="6" t="s">
        <v>32</v>
      </c>
      <c r="D11" s="6" t="s">
        <v>22</v>
      </c>
      <c r="E11" s="6" t="s">
        <v>29</v>
      </c>
      <c r="F11" s="8">
        <v>1</v>
      </c>
      <c r="G11" s="9">
        <v>206000</v>
      </c>
      <c r="H11" s="9">
        <v>291696</v>
      </c>
      <c r="I11" s="9">
        <v>0</v>
      </c>
      <c r="J11" s="10">
        <f t="shared" si="0"/>
        <v>497696</v>
      </c>
    </row>
    <row r="12" ht="17.25" customHeight="1">
      <c r="A12" s="6"/>
      <c r="B12" s="6">
        <v>11287</v>
      </c>
      <c r="C12" s="6" t="s">
        <v>33</v>
      </c>
      <c r="D12" s="6" t="s">
        <v>22</v>
      </c>
      <c r="E12" s="6" t="s">
        <v>34</v>
      </c>
      <c r="F12" s="8">
        <v>1</v>
      </c>
      <c r="G12" s="9">
        <v>206000</v>
      </c>
      <c r="H12" s="9">
        <v>2363011</v>
      </c>
      <c r="I12" s="9">
        <v>0</v>
      </c>
      <c r="J12" s="10">
        <f t="shared" si="0"/>
        <v>2569011</v>
      </c>
    </row>
    <row r="13" ht="17.25" customHeight="1">
      <c r="A13" s="6"/>
      <c r="B13" s="6">
        <v>12000</v>
      </c>
      <c r="C13" s="6" t="s">
        <v>35</v>
      </c>
      <c r="D13" s="6" t="s">
        <v>36</v>
      </c>
      <c r="E13" s="6" t="s">
        <v>37</v>
      </c>
      <c r="F13" s="8">
        <v>6</v>
      </c>
      <c r="G13" s="9">
        <v>1236000</v>
      </c>
      <c r="H13" s="9">
        <v>493100</v>
      </c>
      <c r="I13" s="9">
        <f>5*420000</f>
        <v>2100000</v>
      </c>
      <c r="J13" s="10">
        <f t="shared" si="0"/>
        <v>3829100</v>
      </c>
    </row>
    <row r="14" ht="17.25" customHeight="1">
      <c r="A14" s="6"/>
      <c r="B14" s="7" t="s">
        <v>11</v>
      </c>
      <c r="C14" s="6" t="s">
        <v>12</v>
      </c>
      <c r="D14" s="6" t="s">
        <v>19</v>
      </c>
      <c r="E14" s="6" t="s">
        <v>38</v>
      </c>
      <c r="F14" s="8">
        <v>1</v>
      </c>
      <c r="G14" s="9">
        <v>206000</v>
      </c>
      <c r="H14" s="9">
        <v>0</v>
      </c>
      <c r="I14" s="9">
        <v>0</v>
      </c>
      <c r="J14" s="10">
        <f t="shared" si="0"/>
        <v>206000</v>
      </c>
    </row>
    <row r="15" ht="17.25" customHeight="1">
      <c r="A15" s="6"/>
      <c r="B15" s="7" t="s">
        <v>11</v>
      </c>
      <c r="C15" s="6" t="s">
        <v>39</v>
      </c>
      <c r="D15" s="6" t="s">
        <v>40</v>
      </c>
      <c r="E15" s="6" t="s">
        <v>41</v>
      </c>
      <c r="F15" s="8">
        <v>24</v>
      </c>
      <c r="G15" s="9">
        <v>4944000</v>
      </c>
      <c r="H15" s="9">
        <v>345256</v>
      </c>
      <c r="I15" s="9">
        <f>23*350000</f>
        <v>8050000</v>
      </c>
      <c r="J15" s="10">
        <f t="shared" si="0"/>
        <v>13339256</v>
      </c>
    </row>
    <row r="16" ht="17.25" customHeight="1">
      <c r="A16" s="6"/>
      <c r="B16" s="6">
        <v>11280</v>
      </c>
      <c r="C16" s="6" t="s">
        <v>42</v>
      </c>
      <c r="D16" s="6" t="s">
        <v>13</v>
      </c>
      <c r="E16" s="6" t="s">
        <v>17</v>
      </c>
      <c r="F16" s="8">
        <v>6</v>
      </c>
      <c r="G16" s="9">
        <v>1236000</v>
      </c>
      <c r="H16" s="9">
        <v>393048</v>
      </c>
      <c r="I16" s="9">
        <f>5*420000</f>
        <v>2100000</v>
      </c>
      <c r="J16" s="10">
        <f t="shared" si="0"/>
        <v>3729048</v>
      </c>
    </row>
    <row r="17" ht="17.25" customHeight="1">
      <c r="A17" s="6"/>
      <c r="B17" s="7" t="s">
        <v>11</v>
      </c>
      <c r="C17" s="6" t="s">
        <v>43</v>
      </c>
      <c r="D17" s="6" t="s">
        <v>44</v>
      </c>
      <c r="E17" s="6" t="s">
        <v>45</v>
      </c>
      <c r="F17" s="8">
        <v>30</v>
      </c>
      <c r="G17" s="9">
        <v>6180000</v>
      </c>
      <c r="H17" s="9">
        <v>0</v>
      </c>
      <c r="I17" s="9">
        <f>30*330000</f>
        <v>9900000</v>
      </c>
      <c r="J17" s="10">
        <f t="shared" si="0"/>
        <v>16080000</v>
      </c>
    </row>
    <row r="18" ht="17.25" customHeight="1">
      <c r="A18" s="6"/>
      <c r="B18" s="6">
        <v>10725</v>
      </c>
      <c r="C18" s="6" t="s">
        <v>46</v>
      </c>
      <c r="D18" s="6" t="s">
        <v>13</v>
      </c>
      <c r="E18" s="6" t="s">
        <v>47</v>
      </c>
      <c r="F18" s="8">
        <v>2</v>
      </c>
      <c r="G18" s="9">
        <v>412000</v>
      </c>
      <c r="H18" s="9">
        <v>2035082</v>
      </c>
      <c r="I18" s="9">
        <v>450000</v>
      </c>
      <c r="J18" s="10">
        <f t="shared" si="0"/>
        <v>2897082</v>
      </c>
    </row>
    <row r="19" ht="17.25" customHeight="1">
      <c r="A19" s="6"/>
      <c r="B19" s="6">
        <v>11280</v>
      </c>
      <c r="C19" s="6" t="s">
        <v>48</v>
      </c>
      <c r="D19" s="6" t="s">
        <v>13</v>
      </c>
      <c r="E19" s="6" t="s">
        <v>49</v>
      </c>
      <c r="F19" s="8">
        <v>2</v>
      </c>
      <c r="G19" s="9">
        <v>412000</v>
      </c>
      <c r="H19" s="9">
        <v>393048</v>
      </c>
      <c r="I19" s="9">
        <v>450000</v>
      </c>
      <c r="J19" s="10">
        <f t="shared" si="0"/>
        <v>1255048</v>
      </c>
    </row>
    <row r="20" ht="17.25" customHeight="1">
      <c r="A20" s="6"/>
      <c r="B20" s="7" t="s">
        <v>11</v>
      </c>
      <c r="C20" s="6" t="s">
        <v>50</v>
      </c>
      <c r="D20" s="6" t="s">
        <v>19</v>
      </c>
      <c r="E20" s="6" t="s">
        <v>51</v>
      </c>
      <c r="F20" s="8">
        <v>2</v>
      </c>
      <c r="G20" s="9">
        <v>412000</v>
      </c>
      <c r="H20" s="9">
        <v>455000</v>
      </c>
      <c r="I20" s="9">
        <v>450000</v>
      </c>
      <c r="J20" s="10">
        <f t="shared" si="0"/>
        <v>1317000</v>
      </c>
    </row>
    <row r="21" ht="17.25" customHeight="1">
      <c r="A21" s="6"/>
      <c r="B21" s="7" t="s">
        <v>11</v>
      </c>
      <c r="C21" s="6" t="s">
        <v>52</v>
      </c>
      <c r="D21" s="6" t="s">
        <v>13</v>
      </c>
      <c r="E21" s="6" t="s">
        <v>38</v>
      </c>
      <c r="F21" s="8">
        <v>1</v>
      </c>
      <c r="G21" s="9">
        <v>206000</v>
      </c>
      <c r="H21" s="9">
        <v>2313355</v>
      </c>
      <c r="I21" s="9">
        <v>0</v>
      </c>
      <c r="J21" s="10">
        <f t="shared" si="0"/>
        <v>2519355</v>
      </c>
    </row>
    <row r="22" ht="17.25" customHeight="1">
      <c r="A22" s="6"/>
      <c r="B22" s="7" t="s">
        <v>11</v>
      </c>
      <c r="C22" s="6" t="s">
        <v>52</v>
      </c>
      <c r="D22" s="6" t="s">
        <v>13</v>
      </c>
      <c r="E22" s="6" t="s">
        <v>53</v>
      </c>
      <c r="F22" s="8">
        <v>8</v>
      </c>
      <c r="G22" s="9">
        <v>1648000</v>
      </c>
      <c r="H22" s="9">
        <v>2725254</v>
      </c>
      <c r="I22" s="9">
        <f>7*400000</f>
        <v>2800000</v>
      </c>
      <c r="J22" s="10">
        <f>G22+H22+I22</f>
        <v>7173254</v>
      </c>
    </row>
    <row r="23" ht="17.25" customHeight="1">
      <c r="A23" s="6"/>
      <c r="B23" s="6">
        <v>11279</v>
      </c>
      <c r="C23" s="6" t="s">
        <v>54</v>
      </c>
      <c r="D23" s="6" t="s">
        <v>22</v>
      </c>
      <c r="E23" s="6" t="s">
        <v>34</v>
      </c>
      <c r="F23" s="8">
        <v>1</v>
      </c>
      <c r="G23" s="9">
        <v>206000</v>
      </c>
      <c r="H23" s="9">
        <v>459792</v>
      </c>
      <c r="I23" s="9">
        <v>0</v>
      </c>
      <c r="J23" s="10">
        <f t="shared" si="0"/>
        <v>665792</v>
      </c>
    </row>
    <row r="24" ht="17.25" customHeight="1">
      <c r="A24" s="6"/>
      <c r="B24" s="6">
        <v>11291</v>
      </c>
      <c r="C24" s="6" t="s">
        <v>55</v>
      </c>
      <c r="D24" s="6" t="s">
        <v>56</v>
      </c>
      <c r="E24" s="6" t="s">
        <v>57</v>
      </c>
      <c r="F24" s="8">
        <v>5</v>
      </c>
      <c r="G24" s="9">
        <v>1030000</v>
      </c>
      <c r="H24" s="9">
        <v>634068</v>
      </c>
      <c r="I24" s="9">
        <f t="shared" ref="I24:I25" si="1">4*420000</f>
        <v>1680000</v>
      </c>
      <c r="J24" s="10">
        <f t="shared" si="0"/>
        <v>3344068</v>
      </c>
    </row>
    <row r="25" ht="17.25" customHeight="1">
      <c r="A25" s="6"/>
      <c r="B25" s="6">
        <v>11291</v>
      </c>
      <c r="C25" s="6" t="s">
        <v>58</v>
      </c>
      <c r="D25" s="6" t="s">
        <v>56</v>
      </c>
      <c r="E25" s="6" t="s">
        <v>57</v>
      </c>
      <c r="F25" s="8">
        <v>5</v>
      </c>
      <c r="G25" s="9">
        <v>1030000</v>
      </c>
      <c r="H25" s="9">
        <v>634068</v>
      </c>
      <c r="I25" s="9">
        <f t="shared" si="1"/>
        <v>1680000</v>
      </c>
      <c r="J25" s="10">
        <f>G25+H25+I25</f>
        <v>3344068</v>
      </c>
    </row>
    <row r="26" ht="17.25" customHeight="1">
      <c r="A26" s="6"/>
      <c r="B26" s="6">
        <v>11280</v>
      </c>
      <c r="C26" s="6" t="s">
        <v>59</v>
      </c>
      <c r="D26" s="6" t="s">
        <v>22</v>
      </c>
      <c r="E26" s="6" t="s">
        <v>34</v>
      </c>
      <c r="F26" s="8">
        <v>1</v>
      </c>
      <c r="G26" s="9">
        <v>206000</v>
      </c>
      <c r="H26" s="9">
        <v>419416</v>
      </c>
      <c r="I26" s="9">
        <v>0</v>
      </c>
      <c r="J26" s="10">
        <f t="shared" si="0"/>
        <v>625416</v>
      </c>
    </row>
    <row r="27" ht="17.25" customHeight="1">
      <c r="A27" s="6"/>
      <c r="B27" s="6">
        <v>11285</v>
      </c>
      <c r="C27" s="6" t="s">
        <v>60</v>
      </c>
      <c r="D27" s="6" t="s">
        <v>61</v>
      </c>
      <c r="E27" s="6" t="s">
        <v>62</v>
      </c>
      <c r="F27" s="8">
        <v>11</v>
      </c>
      <c r="G27" s="9">
        <v>2266000</v>
      </c>
      <c r="H27" s="9">
        <v>70040</v>
      </c>
      <c r="I27" s="9">
        <f>10*380000</f>
        <v>3800000</v>
      </c>
      <c r="J27" s="10">
        <f t="shared" si="0"/>
        <v>6136040</v>
      </c>
    </row>
    <row r="28" ht="17.25" customHeight="1">
      <c r="A28" s="6"/>
      <c r="B28" s="7" t="s">
        <v>11</v>
      </c>
      <c r="C28" s="6" t="s">
        <v>63</v>
      </c>
      <c r="D28" s="6" t="s">
        <v>40</v>
      </c>
      <c r="E28" s="6" t="s">
        <v>64</v>
      </c>
      <c r="F28" s="8">
        <v>2</v>
      </c>
      <c r="G28" s="9">
        <v>412000</v>
      </c>
      <c r="H28" s="9">
        <v>833439</v>
      </c>
      <c r="I28" s="9">
        <v>450000</v>
      </c>
      <c r="J28" s="10">
        <f t="shared" si="0"/>
        <v>1695439</v>
      </c>
    </row>
    <row r="29" ht="17.25" customHeight="1">
      <c r="A29" s="6"/>
      <c r="B29" s="7" t="s">
        <v>11</v>
      </c>
      <c r="C29" s="6" t="s">
        <v>65</v>
      </c>
      <c r="D29" s="6" t="s">
        <v>40</v>
      </c>
      <c r="E29" s="6" t="s">
        <v>64</v>
      </c>
      <c r="F29" s="8">
        <v>2</v>
      </c>
      <c r="G29" s="9">
        <v>412000</v>
      </c>
      <c r="H29" s="9">
        <v>833439</v>
      </c>
      <c r="I29" s="9">
        <v>450000</v>
      </c>
      <c r="J29" s="10">
        <f t="shared" si="0"/>
        <v>1695439</v>
      </c>
    </row>
    <row r="30" ht="17.25" customHeight="1">
      <c r="A30" s="6"/>
      <c r="B30" s="7" t="s">
        <v>11</v>
      </c>
      <c r="C30" s="6" t="s">
        <v>65</v>
      </c>
      <c r="D30" s="6" t="s">
        <v>13</v>
      </c>
      <c r="E30" s="6" t="s">
        <v>66</v>
      </c>
      <c r="F30" s="8">
        <v>2</v>
      </c>
      <c r="G30" s="9">
        <v>412000</v>
      </c>
      <c r="H30" s="9">
        <v>2914457</v>
      </c>
      <c r="I30" s="9">
        <v>450000</v>
      </c>
      <c r="J30" s="10">
        <f>G30+H30+I30</f>
        <v>3776457</v>
      </c>
    </row>
    <row r="31" ht="17.25" customHeight="1">
      <c r="A31" s="6"/>
      <c r="B31" s="7" t="s">
        <v>11</v>
      </c>
      <c r="C31" s="6" t="s">
        <v>63</v>
      </c>
      <c r="D31" s="6" t="s">
        <v>13</v>
      </c>
      <c r="E31" s="6" t="s">
        <v>66</v>
      </c>
      <c r="F31" s="8">
        <v>2</v>
      </c>
      <c r="G31" s="9">
        <v>412000</v>
      </c>
      <c r="H31" s="9">
        <v>2235082</v>
      </c>
      <c r="I31" s="9">
        <v>450000</v>
      </c>
      <c r="J31" s="10">
        <f t="shared" si="0"/>
        <v>3097082</v>
      </c>
    </row>
    <row r="32" ht="17.25" customHeight="1">
      <c r="A32" s="6"/>
      <c r="B32" s="6">
        <v>10725</v>
      </c>
      <c r="C32" s="6" t="s">
        <v>67</v>
      </c>
      <c r="D32" s="6" t="s">
        <v>68</v>
      </c>
      <c r="E32" s="6" t="s">
        <v>69</v>
      </c>
      <c r="F32" s="8">
        <v>6</v>
      </c>
      <c r="G32" s="9">
        <v>1236000</v>
      </c>
      <c r="H32" s="9">
        <v>0</v>
      </c>
      <c r="I32" s="9">
        <f>5*420000</f>
        <v>2100000</v>
      </c>
      <c r="J32" s="10">
        <f t="shared" si="0"/>
        <v>3336000</v>
      </c>
    </row>
    <row r="33" ht="17.25" customHeight="1">
      <c r="A33" s="6"/>
      <c r="B33" s="7" t="s">
        <v>11</v>
      </c>
      <c r="C33" s="6" t="s">
        <v>70</v>
      </c>
      <c r="D33" s="6" t="s">
        <v>71</v>
      </c>
      <c r="E33" s="6" t="s">
        <v>72</v>
      </c>
      <c r="F33" s="8">
        <v>1</v>
      </c>
      <c r="G33" s="9">
        <v>206000</v>
      </c>
      <c r="H33" s="9">
        <v>1909848</v>
      </c>
      <c r="I33" s="9">
        <v>0</v>
      </c>
      <c r="J33" s="10">
        <f t="shared" si="0"/>
        <v>2115848</v>
      </c>
    </row>
    <row r="34" ht="17.25" customHeight="1">
      <c r="A34" s="6"/>
      <c r="B34" s="6">
        <v>12000</v>
      </c>
      <c r="C34" s="6" t="s">
        <v>73</v>
      </c>
      <c r="D34" s="6" t="s">
        <v>74</v>
      </c>
      <c r="E34" s="6" t="s">
        <v>75</v>
      </c>
      <c r="F34" s="8">
        <v>3</v>
      </c>
      <c r="G34" s="9">
        <v>618000</v>
      </c>
      <c r="H34" s="9">
        <v>1821967</v>
      </c>
      <c r="I34" s="9">
        <v>900000</v>
      </c>
      <c r="J34" s="10">
        <f t="shared" si="0"/>
        <v>3339967</v>
      </c>
    </row>
    <row r="35" ht="17.25" customHeight="1">
      <c r="A35" s="6"/>
      <c r="B35" s="6">
        <v>12000</v>
      </c>
      <c r="C35" s="6" t="s">
        <v>76</v>
      </c>
      <c r="D35" s="6" t="s">
        <v>16</v>
      </c>
      <c r="E35" s="6" t="s">
        <v>77</v>
      </c>
      <c r="F35" s="8">
        <v>5</v>
      </c>
      <c r="G35" s="9">
        <v>1030000</v>
      </c>
      <c r="H35" s="9">
        <v>1380000</v>
      </c>
      <c r="I35" s="9">
        <f>4*420000</f>
        <v>1680000</v>
      </c>
      <c r="J35" s="10">
        <f t="shared" si="0"/>
        <v>4090000</v>
      </c>
    </row>
    <row r="36" ht="17.25" customHeight="1">
      <c r="A36" s="6"/>
      <c r="B36" s="6">
        <v>11282</v>
      </c>
      <c r="C36" s="6" t="s">
        <v>78</v>
      </c>
      <c r="D36" s="6" t="s">
        <v>22</v>
      </c>
      <c r="E36" s="6" t="s">
        <v>29</v>
      </c>
      <c r="F36" s="8">
        <v>2</v>
      </c>
      <c r="G36" s="9">
        <v>206000</v>
      </c>
      <c r="H36" s="9">
        <v>597980</v>
      </c>
      <c r="I36" s="9">
        <v>0</v>
      </c>
      <c r="J36" s="10">
        <f t="shared" si="0"/>
        <v>803980</v>
      </c>
    </row>
    <row r="37" ht="17.25" customHeight="1">
      <c r="A37" s="6"/>
      <c r="B37" s="7" t="s">
        <v>11</v>
      </c>
      <c r="C37" s="6" t="s">
        <v>79</v>
      </c>
      <c r="D37" s="6" t="s">
        <v>80</v>
      </c>
      <c r="E37" s="6" t="s">
        <v>81</v>
      </c>
      <c r="F37" s="8">
        <v>26</v>
      </c>
      <c r="G37" s="9">
        <v>5356000</v>
      </c>
      <c r="H37" s="9">
        <f>5940803+1843377</f>
        <v>7784180</v>
      </c>
      <c r="I37" s="9">
        <f>25*350000</f>
        <v>8750000</v>
      </c>
      <c r="J37" s="10">
        <f t="shared" si="0"/>
        <v>21890180</v>
      </c>
    </row>
    <row r="38" ht="17.25" customHeight="1">
      <c r="A38" s="6"/>
      <c r="B38" s="7" t="s">
        <v>11</v>
      </c>
      <c r="C38" s="6" t="s">
        <v>82</v>
      </c>
      <c r="D38" s="6" t="s">
        <v>19</v>
      </c>
      <c r="E38" s="6" t="s">
        <v>83</v>
      </c>
      <c r="F38" s="8">
        <v>1</v>
      </c>
      <c r="G38" s="9">
        <v>206000</v>
      </c>
      <c r="H38" s="9">
        <v>910000</v>
      </c>
      <c r="I38" s="9">
        <v>0</v>
      </c>
      <c r="J38" s="10">
        <f t="shared" si="0"/>
        <v>1116000</v>
      </c>
    </row>
    <row r="39" ht="17.25" customHeight="1">
      <c r="A39" s="6"/>
      <c r="B39" s="6">
        <v>12000</v>
      </c>
      <c r="C39" s="6" t="s">
        <v>84</v>
      </c>
      <c r="D39" s="6" t="s">
        <v>19</v>
      </c>
      <c r="E39" s="6" t="s">
        <v>85</v>
      </c>
      <c r="F39" s="8">
        <v>4</v>
      </c>
      <c r="G39" s="9">
        <v>824000</v>
      </c>
      <c r="H39" s="9">
        <v>622000</v>
      </c>
      <c r="I39" s="9">
        <f>3*450000</f>
        <v>1350000</v>
      </c>
      <c r="J39" s="10">
        <f t="shared" si="0"/>
        <v>2796000</v>
      </c>
    </row>
    <row r="40" ht="17.25" customHeight="1">
      <c r="A40" s="6"/>
      <c r="B40" s="6">
        <v>12000</v>
      </c>
      <c r="C40" s="6" t="s">
        <v>86</v>
      </c>
      <c r="D40" s="6" t="s">
        <v>87</v>
      </c>
      <c r="E40" s="6" t="s">
        <v>88</v>
      </c>
      <c r="F40" s="8">
        <v>12</v>
      </c>
      <c r="G40" s="9">
        <v>2472000</v>
      </c>
      <c r="H40" s="9">
        <v>97232</v>
      </c>
      <c r="I40" s="9">
        <f>11*380000</f>
        <v>4180000</v>
      </c>
      <c r="J40" s="10">
        <f t="shared" si="0"/>
        <v>6749232</v>
      </c>
    </row>
    <row r="41" ht="17.25" customHeight="1">
      <c r="A41" s="6"/>
      <c r="B41" s="7" t="s">
        <v>11</v>
      </c>
      <c r="C41" s="6" t="s">
        <v>89</v>
      </c>
      <c r="D41" s="6" t="s">
        <v>87</v>
      </c>
      <c r="E41" s="6" t="s">
        <v>90</v>
      </c>
      <c r="F41" s="8">
        <v>12</v>
      </c>
      <c r="G41" s="9">
        <v>2472000</v>
      </c>
      <c r="H41" s="9">
        <v>97232</v>
      </c>
      <c r="I41" s="9">
        <f>4*420000</f>
        <v>1680000</v>
      </c>
      <c r="J41" s="10">
        <f t="shared" si="0"/>
        <v>4249232</v>
      </c>
    </row>
    <row r="42" ht="17.25" customHeight="1">
      <c r="A42" s="6"/>
      <c r="B42" s="6">
        <v>12000</v>
      </c>
      <c r="C42" s="6" t="s">
        <v>91</v>
      </c>
      <c r="D42" s="6" t="s">
        <v>87</v>
      </c>
      <c r="E42" s="6" t="s">
        <v>92</v>
      </c>
      <c r="F42" s="8">
        <v>5</v>
      </c>
      <c r="G42" s="9">
        <v>1030000</v>
      </c>
      <c r="H42" s="9">
        <v>97232</v>
      </c>
      <c r="I42" s="9">
        <v>4180000</v>
      </c>
      <c r="J42" s="10">
        <f t="shared" si="0"/>
        <v>5307232</v>
      </c>
    </row>
    <row r="43" ht="17.25" customHeight="1">
      <c r="A43" s="6"/>
      <c r="B43" s="6">
        <v>11281</v>
      </c>
      <c r="C43" s="6" t="s">
        <v>93</v>
      </c>
      <c r="D43" s="6" t="s">
        <v>22</v>
      </c>
      <c r="E43" s="6" t="s">
        <v>94</v>
      </c>
      <c r="F43" s="8">
        <v>1</v>
      </c>
      <c r="G43" s="9">
        <v>206000</v>
      </c>
      <c r="H43" s="9">
        <v>355968</v>
      </c>
      <c r="I43" s="9">
        <v>0</v>
      </c>
      <c r="J43" s="10">
        <f t="shared" si="0"/>
        <v>561968</v>
      </c>
    </row>
    <row r="44" ht="17.25" customHeight="1">
      <c r="A44" s="6"/>
      <c r="B44" s="6">
        <v>11288</v>
      </c>
      <c r="C44" s="6" t="s">
        <v>95</v>
      </c>
      <c r="D44" s="6" t="s">
        <v>22</v>
      </c>
      <c r="E44" s="6" t="s">
        <v>96</v>
      </c>
      <c r="F44" s="8">
        <v>1</v>
      </c>
      <c r="G44" s="9">
        <v>206000</v>
      </c>
      <c r="H44" s="9">
        <v>206000</v>
      </c>
      <c r="I44" s="9">
        <v>0</v>
      </c>
      <c r="J44" s="10">
        <f t="shared" si="0"/>
        <v>412000</v>
      </c>
    </row>
    <row r="45" ht="17.25" customHeight="1">
      <c r="A45" s="6"/>
      <c r="B45" s="6">
        <v>11288</v>
      </c>
      <c r="C45" s="6" t="s">
        <v>95</v>
      </c>
      <c r="D45" s="6" t="s">
        <v>22</v>
      </c>
      <c r="E45" s="6" t="s">
        <v>38</v>
      </c>
      <c r="F45" s="8">
        <v>1</v>
      </c>
      <c r="G45" s="9">
        <v>206000</v>
      </c>
      <c r="H45" s="9">
        <v>206000</v>
      </c>
      <c r="I45" s="9">
        <v>0</v>
      </c>
      <c r="J45" s="10">
        <f t="shared" si="0"/>
        <v>412000</v>
      </c>
    </row>
    <row r="46" ht="17.25" customHeight="1">
      <c r="A46" s="6"/>
      <c r="B46" s="7" t="s">
        <v>11</v>
      </c>
      <c r="C46" s="6" t="s">
        <v>97</v>
      </c>
      <c r="D46" s="6" t="s">
        <v>87</v>
      </c>
      <c r="E46" s="6" t="s">
        <v>98</v>
      </c>
      <c r="F46" s="8">
        <v>6</v>
      </c>
      <c r="G46" s="9">
        <v>1236000</v>
      </c>
      <c r="H46" s="9">
        <v>97232</v>
      </c>
      <c r="I46" s="9">
        <f>5*420000</f>
        <v>2100000</v>
      </c>
      <c r="J46" s="10">
        <f t="shared" si="0"/>
        <v>3433232</v>
      </c>
    </row>
    <row r="47" ht="17.25" customHeight="1">
      <c r="A47" s="6"/>
      <c r="B47" s="7" t="s">
        <v>11</v>
      </c>
      <c r="C47" s="6" t="s">
        <v>99</v>
      </c>
      <c r="D47" s="6" t="s">
        <v>40</v>
      </c>
      <c r="E47" s="6" t="s">
        <v>100</v>
      </c>
      <c r="F47" s="8">
        <v>2</v>
      </c>
      <c r="G47" s="9">
        <v>412000</v>
      </c>
      <c r="H47" s="9">
        <v>345256</v>
      </c>
      <c r="I47" s="9">
        <v>450000</v>
      </c>
      <c r="J47" s="10">
        <f t="shared" si="0"/>
        <v>1207256</v>
      </c>
    </row>
    <row r="48" ht="17.25" customHeight="1">
      <c r="A48" s="6"/>
      <c r="B48" s="6">
        <v>10725</v>
      </c>
      <c r="C48" s="6" t="s">
        <v>101</v>
      </c>
      <c r="D48" s="6" t="s">
        <v>68</v>
      </c>
      <c r="E48" s="6" t="s">
        <v>102</v>
      </c>
      <c r="F48" s="8">
        <v>6</v>
      </c>
      <c r="G48" s="9">
        <v>1236000</v>
      </c>
      <c r="H48" s="9">
        <v>0</v>
      </c>
      <c r="I48" s="9">
        <f t="shared" ref="I48:I49" si="2">5*420000</f>
        <v>2100000</v>
      </c>
      <c r="J48" s="10">
        <f t="shared" si="0"/>
        <v>3336000</v>
      </c>
    </row>
    <row r="49" ht="17.25" customHeight="1">
      <c r="A49" s="6"/>
      <c r="B49" s="6">
        <v>10725</v>
      </c>
      <c r="C49" s="6" t="s">
        <v>103</v>
      </c>
      <c r="D49" s="6" t="s">
        <v>68</v>
      </c>
      <c r="E49" s="6" t="s">
        <v>102</v>
      </c>
      <c r="F49" s="8">
        <v>6</v>
      </c>
      <c r="G49" s="9">
        <v>1236000</v>
      </c>
      <c r="H49" s="9">
        <v>0</v>
      </c>
      <c r="I49" s="9">
        <f t="shared" si="2"/>
        <v>2100000</v>
      </c>
      <c r="J49" s="10">
        <f t="shared" si="0"/>
        <v>3336000</v>
      </c>
    </row>
    <row r="50" ht="17.25" customHeight="1">
      <c r="A50" s="6"/>
      <c r="B50" s="6">
        <v>10725</v>
      </c>
      <c r="C50" s="6" t="s">
        <v>104</v>
      </c>
      <c r="D50" s="6" t="s">
        <v>105</v>
      </c>
      <c r="E50" s="6" t="s">
        <v>106</v>
      </c>
      <c r="F50" s="8">
        <v>4</v>
      </c>
      <c r="G50" s="9">
        <v>824000</v>
      </c>
      <c r="H50" s="9">
        <v>1450626</v>
      </c>
      <c r="I50" s="9">
        <f>3*450000</f>
        <v>1350000</v>
      </c>
      <c r="J50" s="10">
        <f t="shared" si="0"/>
        <v>3624626</v>
      </c>
    </row>
    <row r="51" ht="17.25" customHeight="1">
      <c r="A51" s="6"/>
      <c r="B51" s="6">
        <v>11281</v>
      </c>
      <c r="C51" s="6" t="s">
        <v>107</v>
      </c>
      <c r="D51" s="6" t="s">
        <v>22</v>
      </c>
      <c r="E51" s="6" t="s">
        <v>108</v>
      </c>
      <c r="F51" s="8">
        <v>1</v>
      </c>
      <c r="G51" s="9">
        <v>206000</v>
      </c>
      <c r="H51" s="9">
        <v>355968</v>
      </c>
      <c r="I51" s="9">
        <v>0</v>
      </c>
      <c r="J51" s="10">
        <f t="shared" si="0"/>
        <v>561968</v>
      </c>
    </row>
    <row r="52" ht="17.25" customHeight="1">
      <c r="A52" s="6"/>
      <c r="B52" s="6">
        <v>11285</v>
      </c>
      <c r="C52" s="6" t="s">
        <v>109</v>
      </c>
      <c r="D52" s="6" t="s">
        <v>110</v>
      </c>
      <c r="E52" s="6" t="s">
        <v>111</v>
      </c>
      <c r="F52" s="8">
        <v>16</v>
      </c>
      <c r="G52" s="9">
        <v>3296000</v>
      </c>
      <c r="H52" s="9">
        <v>60152</v>
      </c>
      <c r="I52" s="9">
        <f>15*350000</f>
        <v>5250000</v>
      </c>
      <c r="J52" s="10">
        <f t="shared" si="0"/>
        <v>8606152</v>
      </c>
    </row>
    <row r="53" ht="17.25" customHeight="1">
      <c r="A53" s="6"/>
      <c r="B53" s="7" t="s">
        <v>11</v>
      </c>
      <c r="C53" s="6" t="s">
        <v>12</v>
      </c>
      <c r="D53" s="6" t="s">
        <v>16</v>
      </c>
      <c r="E53" s="6" t="s">
        <v>112</v>
      </c>
      <c r="F53" s="8">
        <v>1</v>
      </c>
      <c r="G53" s="9">
        <v>206000</v>
      </c>
      <c r="H53" s="9">
        <v>976000</v>
      </c>
      <c r="I53" s="9">
        <v>0</v>
      </c>
      <c r="J53" s="10">
        <f t="shared" si="0"/>
        <v>1182000</v>
      </c>
    </row>
    <row r="54" ht="17.25" customHeight="1">
      <c r="A54" s="6"/>
      <c r="B54" s="6">
        <v>10725</v>
      </c>
      <c r="C54" s="6" t="s">
        <v>113</v>
      </c>
      <c r="D54" s="6" t="s">
        <v>114</v>
      </c>
      <c r="E54" s="6" t="s">
        <v>106</v>
      </c>
      <c r="F54" s="8">
        <v>4</v>
      </c>
      <c r="G54" s="9">
        <v>824000</v>
      </c>
      <c r="H54" s="9">
        <v>515000</v>
      </c>
      <c r="I54" s="9">
        <f t="shared" ref="I54:I56" si="3">3*350000</f>
        <v>1050000</v>
      </c>
      <c r="J54" s="10">
        <f t="shared" si="0"/>
        <v>2389000</v>
      </c>
    </row>
    <row r="55" ht="17.25" customHeight="1">
      <c r="A55" s="6"/>
      <c r="B55" s="6">
        <v>10725</v>
      </c>
      <c r="C55" s="6" t="s">
        <v>115</v>
      </c>
      <c r="D55" s="6" t="s">
        <v>114</v>
      </c>
      <c r="E55" s="6" t="s">
        <v>106</v>
      </c>
      <c r="F55" s="8">
        <v>4</v>
      </c>
      <c r="G55" s="9">
        <v>824000</v>
      </c>
      <c r="H55" s="9">
        <v>515000</v>
      </c>
      <c r="I55" s="9">
        <f t="shared" si="3"/>
        <v>1050000</v>
      </c>
      <c r="J55" s="10">
        <f>G55+H55+I55</f>
        <v>2389000</v>
      </c>
    </row>
    <row r="56" ht="17.25" customHeight="1">
      <c r="A56" s="6"/>
      <c r="B56" s="6">
        <v>10725</v>
      </c>
      <c r="C56" s="6" t="s">
        <v>116</v>
      </c>
      <c r="D56" s="6" t="s">
        <v>117</v>
      </c>
      <c r="E56" s="6" t="s">
        <v>106</v>
      </c>
      <c r="F56" s="8">
        <v>4</v>
      </c>
      <c r="G56" s="9">
        <v>824000</v>
      </c>
      <c r="H56" s="9">
        <v>1189271</v>
      </c>
      <c r="I56" s="9">
        <f t="shared" si="3"/>
        <v>1050000</v>
      </c>
      <c r="J56" s="10">
        <f t="shared" si="0"/>
        <v>3063271</v>
      </c>
    </row>
    <row r="57" ht="17.25" customHeight="1">
      <c r="A57" s="6"/>
      <c r="B57" s="6">
        <v>10725</v>
      </c>
      <c r="C57" s="6" t="s">
        <v>118</v>
      </c>
      <c r="D57" s="6" t="s">
        <v>119</v>
      </c>
      <c r="E57" s="6" t="s">
        <v>120</v>
      </c>
      <c r="F57" s="8">
        <v>6</v>
      </c>
      <c r="G57" s="9">
        <v>1236000</v>
      </c>
      <c r="H57" s="9">
        <v>277276</v>
      </c>
      <c r="I57" s="9">
        <f>5*420000</f>
        <v>2100000</v>
      </c>
      <c r="J57" s="10">
        <f t="shared" si="0"/>
        <v>3613276</v>
      </c>
    </row>
    <row r="58" ht="17.25" customHeight="1">
      <c r="A58" s="6"/>
      <c r="B58" s="6">
        <v>10725</v>
      </c>
      <c r="C58" s="6" t="s">
        <v>103</v>
      </c>
      <c r="D58" s="6" t="s">
        <v>121</v>
      </c>
      <c r="E58" s="6" t="s">
        <v>122</v>
      </c>
      <c r="F58" s="8">
        <v>7</v>
      </c>
      <c r="G58" s="9">
        <v>1442000</v>
      </c>
      <c r="H58" s="9">
        <v>0</v>
      </c>
      <c r="I58" s="9">
        <f>6*420000</f>
        <v>2520000</v>
      </c>
      <c r="J58" s="10">
        <f t="shared" si="0"/>
        <v>3962000</v>
      </c>
    </row>
    <row r="59" ht="17.25" customHeight="1">
      <c r="A59" s="6"/>
      <c r="B59" s="6">
        <v>10725</v>
      </c>
      <c r="C59" s="6" t="s">
        <v>101</v>
      </c>
      <c r="D59" s="6" t="s">
        <v>119</v>
      </c>
      <c r="E59" s="6" t="s">
        <v>120</v>
      </c>
      <c r="F59" s="8">
        <v>6</v>
      </c>
      <c r="G59" s="9">
        <v>1236000</v>
      </c>
      <c r="H59" s="9">
        <v>277276</v>
      </c>
      <c r="I59" s="9">
        <f>5*420000</f>
        <v>2100000</v>
      </c>
      <c r="J59" s="10">
        <f t="shared" si="0"/>
        <v>3613276</v>
      </c>
    </row>
    <row r="60" ht="17.25" customHeight="1">
      <c r="A60" s="6"/>
      <c r="B60" s="6">
        <v>10725</v>
      </c>
      <c r="C60" s="6" t="s">
        <v>123</v>
      </c>
      <c r="D60" s="6" t="s">
        <v>121</v>
      </c>
      <c r="E60" s="6" t="s">
        <v>122</v>
      </c>
      <c r="F60" s="8">
        <v>7</v>
      </c>
      <c r="G60" s="9">
        <v>1442000</v>
      </c>
      <c r="H60" s="9">
        <v>408292</v>
      </c>
      <c r="I60" s="9">
        <f>6*420000</f>
        <v>2520000</v>
      </c>
      <c r="J60" s="10">
        <f t="shared" si="0"/>
        <v>4370292</v>
      </c>
    </row>
    <row r="61" ht="17.25" customHeight="1">
      <c r="A61" s="6"/>
      <c r="B61" s="6">
        <v>11285</v>
      </c>
      <c r="C61" s="6" t="s">
        <v>109</v>
      </c>
      <c r="D61" s="6" t="s">
        <v>110</v>
      </c>
      <c r="E61" s="6" t="s">
        <v>111</v>
      </c>
      <c r="F61" s="8">
        <v>16</v>
      </c>
      <c r="G61" s="9">
        <f>16*206000</f>
        <v>3296000</v>
      </c>
      <c r="H61" s="9">
        <v>60152</v>
      </c>
      <c r="I61" s="9">
        <f>15*350000</f>
        <v>5250000</v>
      </c>
      <c r="J61" s="10">
        <f t="shared" si="0"/>
        <v>8606152</v>
      </c>
    </row>
    <row r="62" ht="17.25" customHeight="1">
      <c r="A62" s="6"/>
      <c r="B62" s="6">
        <v>11284</v>
      </c>
      <c r="C62" s="6" t="s">
        <v>124</v>
      </c>
      <c r="D62" s="6" t="s">
        <v>19</v>
      </c>
      <c r="E62" s="6" t="s">
        <v>125</v>
      </c>
      <c r="F62" s="8">
        <v>8</v>
      </c>
      <c r="G62" s="9">
        <v>1648000</v>
      </c>
      <c r="H62" s="9">
        <v>165624</v>
      </c>
      <c r="I62" s="9">
        <f>7*400000</f>
        <v>2800000</v>
      </c>
      <c r="J62" s="10">
        <f t="shared" si="0"/>
        <v>4613624</v>
      </c>
    </row>
    <row r="63" ht="17.25" customHeight="1">
      <c r="A63" s="6"/>
      <c r="B63" s="7" t="s">
        <v>11</v>
      </c>
      <c r="C63" s="6" t="s">
        <v>50</v>
      </c>
      <c r="D63" s="6" t="s">
        <v>19</v>
      </c>
      <c r="E63" s="6" t="s">
        <v>126</v>
      </c>
      <c r="F63" s="8">
        <v>3</v>
      </c>
      <c r="G63" s="9">
        <v>618000</v>
      </c>
      <c r="H63" s="9">
        <v>1164000</v>
      </c>
      <c r="I63" s="9">
        <v>900000</v>
      </c>
      <c r="J63" s="10">
        <f t="shared" si="0"/>
        <v>2682000</v>
      </c>
    </row>
    <row r="64" ht="17.25" customHeight="1">
      <c r="A64" s="6"/>
      <c r="B64" s="7" t="s">
        <v>11</v>
      </c>
      <c r="C64" s="6" t="s">
        <v>127</v>
      </c>
      <c r="D64" s="6" t="s">
        <v>40</v>
      </c>
      <c r="E64" s="6" t="s">
        <v>128</v>
      </c>
      <c r="F64" s="8">
        <v>2</v>
      </c>
      <c r="G64" s="9">
        <v>412000</v>
      </c>
      <c r="H64" s="9">
        <v>1926067</v>
      </c>
      <c r="I64" s="9">
        <v>450000</v>
      </c>
      <c r="J64" s="10">
        <f t="shared" si="0"/>
        <v>2788067</v>
      </c>
    </row>
    <row r="65" ht="17.25" customHeight="1">
      <c r="A65" s="6"/>
      <c r="B65" s="7" t="s">
        <v>11</v>
      </c>
      <c r="C65" s="6" t="s">
        <v>65</v>
      </c>
      <c r="D65" s="6" t="s">
        <v>40</v>
      </c>
      <c r="E65" s="6" t="s">
        <v>129</v>
      </c>
      <c r="F65" s="8">
        <v>5</v>
      </c>
      <c r="G65" s="9">
        <v>1030000</v>
      </c>
      <c r="H65" s="9">
        <f>172628+1047488</f>
        <v>1220116</v>
      </c>
      <c r="I65" s="9">
        <f>420000*4</f>
        <v>1680000</v>
      </c>
      <c r="J65" s="10">
        <f t="shared" si="0"/>
        <v>3930116</v>
      </c>
    </row>
    <row r="66" ht="17.25" customHeight="1">
      <c r="A66" s="6"/>
      <c r="B66" s="7" t="s">
        <v>11</v>
      </c>
      <c r="C66" s="6" t="s">
        <v>12</v>
      </c>
      <c r="D66" s="6" t="s">
        <v>130</v>
      </c>
      <c r="E66" s="6" t="s">
        <v>131</v>
      </c>
      <c r="F66" s="8">
        <v>1</v>
      </c>
      <c r="G66" s="9">
        <v>206000</v>
      </c>
      <c r="H66" s="9">
        <v>4132836</v>
      </c>
      <c r="I66" s="9">
        <v>0</v>
      </c>
      <c r="J66" s="10">
        <f t="shared" si="0"/>
        <v>4338836</v>
      </c>
    </row>
    <row r="67" ht="17.25" customHeight="1">
      <c r="A67" s="6"/>
      <c r="B67" s="6">
        <v>11933</v>
      </c>
      <c r="C67" s="6" t="s">
        <v>132</v>
      </c>
      <c r="D67" s="6" t="s">
        <v>22</v>
      </c>
      <c r="E67" s="6" t="s">
        <v>133</v>
      </c>
      <c r="F67" s="8">
        <v>2</v>
      </c>
      <c r="G67" s="9">
        <v>412000</v>
      </c>
      <c r="H67" s="9">
        <v>291696</v>
      </c>
      <c r="I67" s="9">
        <v>450000</v>
      </c>
      <c r="J67" s="10">
        <f t="shared" ref="J67" si="4">G67+H67+I67</f>
        <v>1153696</v>
      </c>
    </row>
    <row r="68" ht="17.25" customHeight="1">
      <c r="A68" s="6"/>
      <c r="B68" s="6">
        <v>11933</v>
      </c>
      <c r="C68" s="6" t="s">
        <v>134</v>
      </c>
      <c r="D68" s="6" t="s">
        <v>22</v>
      </c>
      <c r="E68" s="6" t="s">
        <v>133</v>
      </c>
      <c r="F68" s="8">
        <v>2</v>
      </c>
      <c r="G68" s="9">
        <v>412000</v>
      </c>
      <c r="H68" s="9">
        <v>291696</v>
      </c>
      <c r="I68" s="9">
        <v>450000</v>
      </c>
      <c r="J68" s="10">
        <f t="shared" ref="J68:J131" si="5">G68+H68+I68</f>
        <v>1153696</v>
      </c>
    </row>
    <row r="69" ht="17.25" customHeight="1">
      <c r="A69" s="6"/>
      <c r="B69" s="7" t="s">
        <v>11</v>
      </c>
      <c r="C69" s="6" t="s">
        <v>135</v>
      </c>
      <c r="D69" s="6" t="s">
        <v>136</v>
      </c>
      <c r="E69" s="6" t="s">
        <v>126</v>
      </c>
      <c r="F69" s="8">
        <v>3</v>
      </c>
      <c r="G69" s="9">
        <v>618000</v>
      </c>
      <c r="H69" s="9">
        <v>2121193</v>
      </c>
      <c r="I69" s="9">
        <v>900000</v>
      </c>
      <c r="J69" s="10">
        <f t="shared" si="5"/>
        <v>3639193</v>
      </c>
    </row>
    <row r="70" ht="17.25" customHeight="1">
      <c r="A70" s="6"/>
      <c r="B70" s="6">
        <v>10725</v>
      </c>
      <c r="C70" s="6" t="s">
        <v>137</v>
      </c>
      <c r="D70" s="6" t="s">
        <v>138</v>
      </c>
      <c r="E70" s="6" t="s">
        <v>139</v>
      </c>
      <c r="F70" s="8">
        <v>8</v>
      </c>
      <c r="G70" s="9">
        <v>1648000</v>
      </c>
      <c r="H70" s="9">
        <v>0</v>
      </c>
      <c r="I70" s="9">
        <f>7*400000</f>
        <v>2800000</v>
      </c>
      <c r="J70" s="10">
        <f t="shared" si="5"/>
        <v>4448000</v>
      </c>
    </row>
    <row r="71" ht="17.25" customHeight="1">
      <c r="A71" s="6"/>
      <c r="B71" s="7" t="s">
        <v>11</v>
      </c>
      <c r="C71" s="6" t="s">
        <v>140</v>
      </c>
      <c r="D71" s="6" t="s">
        <v>40</v>
      </c>
      <c r="E71" s="6" t="s">
        <v>129</v>
      </c>
      <c r="F71" s="8">
        <v>5</v>
      </c>
      <c r="G71" s="9">
        <v>1030000</v>
      </c>
      <c r="H71" s="9">
        <f>1072488+172628</f>
        <v>1245116</v>
      </c>
      <c r="I71" s="9">
        <f>4*420000</f>
        <v>1680000</v>
      </c>
      <c r="J71" s="10">
        <f t="shared" si="5"/>
        <v>3955116</v>
      </c>
    </row>
    <row r="72" ht="17.25" customHeight="1">
      <c r="A72" s="6"/>
      <c r="B72" s="7" t="s">
        <v>11</v>
      </c>
      <c r="C72" s="6" t="s">
        <v>52</v>
      </c>
      <c r="D72" s="6" t="s">
        <v>13</v>
      </c>
      <c r="E72" s="6" t="s">
        <v>126</v>
      </c>
      <c r="F72" s="8">
        <v>3</v>
      </c>
      <c r="G72" s="9">
        <v>618000</v>
      </c>
      <c r="H72" s="9">
        <v>2235082</v>
      </c>
      <c r="I72" s="9">
        <v>900000</v>
      </c>
      <c r="J72" s="10">
        <f t="shared" si="5"/>
        <v>3753082</v>
      </c>
    </row>
    <row r="73" ht="17.25" customHeight="1">
      <c r="A73" s="6"/>
      <c r="B73" s="7" t="s">
        <v>11</v>
      </c>
      <c r="C73" s="6" t="s">
        <v>141</v>
      </c>
      <c r="D73" s="6" t="s">
        <v>40</v>
      </c>
      <c r="E73" s="6" t="s">
        <v>142</v>
      </c>
      <c r="F73" s="8">
        <v>17</v>
      </c>
      <c r="G73" s="9">
        <f>17*206000</f>
        <v>3502000</v>
      </c>
      <c r="H73" s="9">
        <v>345256</v>
      </c>
      <c r="I73" s="9">
        <f>16*350000</f>
        <v>5600000</v>
      </c>
      <c r="J73" s="10">
        <f t="shared" si="5"/>
        <v>9447256</v>
      </c>
    </row>
    <row r="74" ht="17.25" customHeight="1">
      <c r="A74" s="6"/>
      <c r="B74" s="7" t="s">
        <v>11</v>
      </c>
      <c r="C74" s="6" t="s">
        <v>143</v>
      </c>
      <c r="D74" s="6" t="s">
        <v>144</v>
      </c>
      <c r="E74" s="6" t="s">
        <v>145</v>
      </c>
      <c r="F74" s="8">
        <v>4</v>
      </c>
      <c r="G74" s="9">
        <v>824000</v>
      </c>
      <c r="H74" s="9">
        <v>389752</v>
      </c>
      <c r="I74" s="9">
        <f>3*450000</f>
        <v>1350000</v>
      </c>
      <c r="J74" s="10">
        <f t="shared" si="5"/>
        <v>2563752</v>
      </c>
    </row>
    <row r="75" ht="17.25" customHeight="1">
      <c r="A75" s="6"/>
      <c r="B75" s="7" t="s">
        <v>11</v>
      </c>
      <c r="C75" s="6" t="s">
        <v>146</v>
      </c>
      <c r="D75" s="6" t="s">
        <v>40</v>
      </c>
      <c r="E75" s="6" t="s">
        <v>147</v>
      </c>
      <c r="F75" s="8">
        <v>30</v>
      </c>
      <c r="G75" s="9">
        <v>6180000</v>
      </c>
      <c r="H75" s="9">
        <v>345256</v>
      </c>
      <c r="I75" s="9">
        <f>29*350000</f>
        <v>10150000</v>
      </c>
      <c r="J75" s="10">
        <f t="shared" si="5"/>
        <v>16675256</v>
      </c>
    </row>
    <row r="76" ht="17.25" customHeight="1">
      <c r="A76" s="6"/>
      <c r="B76" s="7" t="s">
        <v>11</v>
      </c>
      <c r="C76" s="6" t="s">
        <v>148</v>
      </c>
      <c r="D76" s="6" t="s">
        <v>110</v>
      </c>
      <c r="E76" s="6" t="s">
        <v>149</v>
      </c>
      <c r="F76" s="8">
        <v>3</v>
      </c>
      <c r="G76" s="9">
        <v>618000</v>
      </c>
      <c r="H76" s="9">
        <v>1005649</v>
      </c>
      <c r="I76" s="9">
        <v>900000</v>
      </c>
      <c r="J76" s="10">
        <f t="shared" si="5"/>
        <v>2523649</v>
      </c>
    </row>
    <row r="77" ht="17.25" customHeight="1">
      <c r="A77" s="6"/>
      <c r="B77" s="7" t="s">
        <v>11</v>
      </c>
      <c r="C77" s="6" t="s">
        <v>150</v>
      </c>
      <c r="D77" s="6" t="s">
        <v>40</v>
      </c>
      <c r="E77" s="6" t="s">
        <v>151</v>
      </c>
      <c r="F77" s="8">
        <v>10</v>
      </c>
      <c r="G77" s="9">
        <f>10*206000</f>
        <v>2060000</v>
      </c>
      <c r="H77" s="9">
        <v>345256</v>
      </c>
      <c r="I77" s="9">
        <f>9*400000</f>
        <v>3600000</v>
      </c>
      <c r="J77" s="10">
        <f t="shared" si="5"/>
        <v>6005256</v>
      </c>
    </row>
    <row r="78" ht="17.25" customHeight="1">
      <c r="A78" s="6"/>
      <c r="B78" s="7" t="s">
        <v>11</v>
      </c>
      <c r="C78" s="6" t="s">
        <v>82</v>
      </c>
      <c r="D78" s="6" t="s">
        <v>130</v>
      </c>
      <c r="E78" s="6" t="s">
        <v>149</v>
      </c>
      <c r="F78" s="8">
        <v>3</v>
      </c>
      <c r="G78" s="9">
        <f>3*206000</f>
        <v>618000</v>
      </c>
      <c r="H78" s="9">
        <v>1950280</v>
      </c>
      <c r="I78" s="9">
        <v>900000</v>
      </c>
      <c r="J78" s="10">
        <f t="shared" si="5"/>
        <v>3468280</v>
      </c>
    </row>
    <row r="79" ht="17.25" customHeight="1">
      <c r="A79" s="6"/>
      <c r="B79" s="7" t="s">
        <v>11</v>
      </c>
      <c r="C79" s="6" t="s">
        <v>39</v>
      </c>
      <c r="D79" s="6" t="s">
        <v>13</v>
      </c>
      <c r="E79" s="6" t="s">
        <v>152</v>
      </c>
      <c r="F79" s="8">
        <v>4</v>
      </c>
      <c r="G79" s="9">
        <f>4*206000</f>
        <v>824000</v>
      </c>
      <c r="H79" s="9">
        <v>1169111</v>
      </c>
      <c r="I79" s="9">
        <f>3*450000</f>
        <v>1350000</v>
      </c>
      <c r="J79" s="10">
        <f t="shared" si="5"/>
        <v>3343111</v>
      </c>
    </row>
    <row r="80" ht="17.25" customHeight="1">
      <c r="A80" s="6"/>
      <c r="B80" s="7" t="s">
        <v>11</v>
      </c>
      <c r="C80" s="6" t="s">
        <v>18</v>
      </c>
      <c r="D80" s="6" t="s">
        <v>19</v>
      </c>
      <c r="E80" s="6" t="s">
        <v>153</v>
      </c>
      <c r="F80" s="8">
        <v>13</v>
      </c>
      <c r="G80" s="9">
        <v>2678000</v>
      </c>
      <c r="H80" s="9">
        <v>1137140</v>
      </c>
      <c r="I80" s="9">
        <v>988800</v>
      </c>
      <c r="J80" s="10">
        <f t="shared" si="5"/>
        <v>4803940</v>
      </c>
    </row>
    <row r="81" ht="17.25" customHeight="1">
      <c r="A81" s="6"/>
      <c r="B81" s="7" t="s">
        <v>11</v>
      </c>
      <c r="C81" s="6" t="s">
        <v>154</v>
      </c>
      <c r="D81" s="6" t="s">
        <v>40</v>
      </c>
      <c r="E81" s="6" t="s">
        <v>155</v>
      </c>
      <c r="F81" s="8">
        <v>6</v>
      </c>
      <c r="G81" s="9">
        <v>1236000</v>
      </c>
      <c r="H81" s="9">
        <v>345256</v>
      </c>
      <c r="I81" s="9">
        <f>5*420000</f>
        <v>2100000</v>
      </c>
      <c r="J81" s="10">
        <f t="shared" si="5"/>
        <v>3681256</v>
      </c>
    </row>
    <row r="82" ht="17.25" customHeight="1">
      <c r="A82" s="6"/>
      <c r="B82" s="7" t="s">
        <v>11</v>
      </c>
      <c r="C82" s="6" t="s">
        <v>156</v>
      </c>
      <c r="D82" s="6" t="s">
        <v>110</v>
      </c>
      <c r="E82" s="6" t="s">
        <v>145</v>
      </c>
      <c r="F82" s="8">
        <v>4</v>
      </c>
      <c r="G82" s="9">
        <v>824000</v>
      </c>
      <c r="H82" s="9">
        <v>0</v>
      </c>
      <c r="I82" s="9">
        <f t="shared" ref="I82:I83" si="6">3*450000</f>
        <v>1350000</v>
      </c>
      <c r="J82" s="10">
        <f t="shared" si="5"/>
        <v>2174000</v>
      </c>
    </row>
    <row r="83" ht="17.25" customHeight="1">
      <c r="A83" s="6"/>
      <c r="B83" s="7" t="s">
        <v>11</v>
      </c>
      <c r="C83" s="6" t="s">
        <v>157</v>
      </c>
      <c r="D83" s="6" t="s">
        <v>110</v>
      </c>
      <c r="E83" s="6" t="s">
        <v>145</v>
      </c>
      <c r="F83" s="8">
        <v>4</v>
      </c>
      <c r="G83" s="9">
        <v>824000</v>
      </c>
      <c r="H83" s="9">
        <v>553234</v>
      </c>
      <c r="I83" s="9">
        <f t="shared" si="6"/>
        <v>1350000</v>
      </c>
      <c r="J83" s="10">
        <f t="shared" si="5"/>
        <v>2727234</v>
      </c>
    </row>
    <row r="84" ht="17.25" customHeight="1">
      <c r="A84" s="6"/>
      <c r="B84" s="6">
        <v>11283</v>
      </c>
      <c r="C84" s="6" t="s">
        <v>158</v>
      </c>
      <c r="D84" s="6" t="s">
        <v>22</v>
      </c>
      <c r="E84" s="6" t="s">
        <v>159</v>
      </c>
      <c r="F84" s="8">
        <v>3</v>
      </c>
      <c r="G84" s="9">
        <v>618000</v>
      </c>
      <c r="H84" s="9">
        <v>583392</v>
      </c>
      <c r="I84" s="9">
        <v>900000</v>
      </c>
      <c r="J84" s="10">
        <f t="shared" si="5"/>
        <v>2101392</v>
      </c>
    </row>
    <row r="85" ht="17.25" customHeight="1">
      <c r="A85" s="6"/>
      <c r="B85" s="7" t="s">
        <v>11</v>
      </c>
      <c r="C85" s="6" t="s">
        <v>160</v>
      </c>
      <c r="D85" s="6" t="s">
        <v>130</v>
      </c>
      <c r="E85" s="6" t="s">
        <v>126</v>
      </c>
      <c r="F85" s="8">
        <v>3</v>
      </c>
      <c r="G85" s="9">
        <v>618000</v>
      </c>
      <c r="H85" s="9">
        <v>1191153</v>
      </c>
      <c r="I85" s="9">
        <v>900000</v>
      </c>
      <c r="J85" s="10">
        <f t="shared" si="5"/>
        <v>2709153</v>
      </c>
    </row>
    <row r="86" ht="17.25" customHeight="1">
      <c r="A86" s="6"/>
      <c r="B86" s="6">
        <v>11286</v>
      </c>
      <c r="C86" s="6" t="s">
        <v>161</v>
      </c>
      <c r="D86" s="6" t="s">
        <v>22</v>
      </c>
      <c r="E86" s="6" t="s">
        <v>162</v>
      </c>
      <c r="F86" s="8">
        <v>6</v>
      </c>
      <c r="G86" s="9">
        <v>1236000</v>
      </c>
      <c r="H86" s="9">
        <v>1531228</v>
      </c>
      <c r="I86" s="9">
        <f>5*420000</f>
        <v>2100000</v>
      </c>
      <c r="J86" s="10">
        <f t="shared" si="5"/>
        <v>4867228</v>
      </c>
    </row>
    <row r="87" ht="17.25" customHeight="1">
      <c r="A87" s="6"/>
      <c r="B87" s="7" t="s">
        <v>11</v>
      </c>
      <c r="C87" s="6" t="s">
        <v>163</v>
      </c>
      <c r="D87" s="6" t="s">
        <v>130</v>
      </c>
      <c r="E87" s="6" t="s">
        <v>164</v>
      </c>
      <c r="F87" s="8">
        <v>2</v>
      </c>
      <c r="G87" s="9">
        <v>412000</v>
      </c>
      <c r="H87" s="9">
        <v>2219187</v>
      </c>
      <c r="I87" s="9">
        <v>450000</v>
      </c>
      <c r="J87" s="10">
        <f t="shared" si="5"/>
        <v>3081187</v>
      </c>
    </row>
    <row r="88" ht="17.25" customHeight="1">
      <c r="A88" s="6"/>
      <c r="B88" s="7" t="s">
        <v>11</v>
      </c>
      <c r="C88" s="6" t="s">
        <v>165</v>
      </c>
      <c r="D88" s="6" t="s">
        <v>36</v>
      </c>
      <c r="E88" s="6" t="s">
        <v>126</v>
      </c>
      <c r="F88" s="8">
        <v>3</v>
      </c>
      <c r="G88" s="9">
        <v>618000</v>
      </c>
      <c r="H88" s="9">
        <v>871896</v>
      </c>
      <c r="I88" s="9">
        <v>900000</v>
      </c>
      <c r="J88" s="10">
        <f t="shared" si="5"/>
        <v>2389896</v>
      </c>
    </row>
    <row r="89" ht="17.25" customHeight="1">
      <c r="A89" s="6"/>
      <c r="B89" s="7" t="s">
        <v>11</v>
      </c>
      <c r="C89" s="6" t="s">
        <v>166</v>
      </c>
      <c r="D89" s="6" t="s">
        <v>36</v>
      </c>
      <c r="E89" s="6" t="s">
        <v>126</v>
      </c>
      <c r="F89" s="8">
        <v>3</v>
      </c>
      <c r="G89" s="9">
        <v>618000</v>
      </c>
      <c r="H89" s="9">
        <v>871896</v>
      </c>
      <c r="I89" s="9">
        <v>900000</v>
      </c>
      <c r="J89" s="10">
        <f t="shared" si="5"/>
        <v>2389896</v>
      </c>
    </row>
    <row r="90" ht="17.25" customHeight="1">
      <c r="A90" s="6"/>
      <c r="B90" s="7" t="s">
        <v>11</v>
      </c>
      <c r="C90" s="6" t="s">
        <v>167</v>
      </c>
      <c r="D90" s="6" t="s">
        <v>36</v>
      </c>
      <c r="E90" s="6" t="s">
        <v>126</v>
      </c>
      <c r="F90" s="8">
        <v>3</v>
      </c>
      <c r="G90" s="9">
        <v>618000</v>
      </c>
      <c r="H90" s="9">
        <v>801900</v>
      </c>
      <c r="I90" s="9">
        <v>900000</v>
      </c>
      <c r="J90" s="10">
        <f t="shared" si="5"/>
        <v>2319900</v>
      </c>
    </row>
    <row r="91" ht="17.25" customHeight="1">
      <c r="A91" s="6"/>
      <c r="B91" s="7" t="s">
        <v>11</v>
      </c>
      <c r="C91" s="6" t="s">
        <v>168</v>
      </c>
      <c r="D91" s="6" t="s">
        <v>169</v>
      </c>
      <c r="E91" s="6" t="s">
        <v>149</v>
      </c>
      <c r="F91" s="8">
        <v>3</v>
      </c>
      <c r="G91" s="9">
        <v>618000</v>
      </c>
      <c r="H91" s="9">
        <v>243904</v>
      </c>
      <c r="I91" s="9">
        <v>900000</v>
      </c>
      <c r="J91" s="10">
        <f t="shared" si="5"/>
        <v>1761904</v>
      </c>
    </row>
    <row r="92" ht="17.25" customHeight="1">
      <c r="A92" s="6"/>
      <c r="B92" s="7" t="s">
        <v>11</v>
      </c>
      <c r="C92" s="6" t="s">
        <v>170</v>
      </c>
      <c r="D92" s="6" t="s">
        <v>19</v>
      </c>
      <c r="E92" s="6" t="s">
        <v>128</v>
      </c>
      <c r="F92" s="8">
        <v>2</v>
      </c>
      <c r="G92" s="9">
        <v>412000</v>
      </c>
      <c r="H92" s="9">
        <v>291696</v>
      </c>
      <c r="I92" s="9">
        <v>450000</v>
      </c>
      <c r="J92" s="10">
        <f t="shared" si="5"/>
        <v>1153696</v>
      </c>
    </row>
    <row r="93" ht="17.25" customHeight="1">
      <c r="A93" s="6"/>
      <c r="B93" s="6">
        <v>11280</v>
      </c>
      <c r="C93" s="6" t="s">
        <v>171</v>
      </c>
      <c r="D93" s="6" t="s">
        <v>22</v>
      </c>
      <c r="E93" s="6" t="s">
        <v>172</v>
      </c>
      <c r="F93" s="8">
        <v>3</v>
      </c>
      <c r="G93" s="9">
        <v>618000</v>
      </c>
      <c r="H93" s="9">
        <v>419416</v>
      </c>
      <c r="I93" s="9">
        <v>900000</v>
      </c>
      <c r="J93" s="10">
        <f t="shared" si="5"/>
        <v>1937416</v>
      </c>
    </row>
    <row r="94" ht="17.25" customHeight="1">
      <c r="A94" s="6"/>
      <c r="B94" s="6">
        <v>10725</v>
      </c>
      <c r="C94" s="6" t="s">
        <v>173</v>
      </c>
      <c r="D94" s="6" t="s">
        <v>13</v>
      </c>
      <c r="E94" s="6" t="s">
        <v>174</v>
      </c>
      <c r="F94" s="8">
        <v>4</v>
      </c>
      <c r="G94" s="9">
        <v>824000</v>
      </c>
      <c r="H94" s="9">
        <v>592456</v>
      </c>
      <c r="I94" s="9">
        <f>3*450000</f>
        <v>1350000</v>
      </c>
      <c r="J94" s="10">
        <f t="shared" si="5"/>
        <v>2766456</v>
      </c>
    </row>
    <row r="95" ht="17.25" customHeight="1">
      <c r="A95" s="6"/>
      <c r="B95" s="7" t="s">
        <v>11</v>
      </c>
      <c r="C95" s="6" t="s">
        <v>150</v>
      </c>
      <c r="D95" s="6" t="s">
        <v>40</v>
      </c>
      <c r="E95" s="6" t="s">
        <v>175</v>
      </c>
      <c r="F95" s="8">
        <v>3</v>
      </c>
      <c r="G95" s="9">
        <v>618000</v>
      </c>
      <c r="H95" s="9">
        <v>345256</v>
      </c>
      <c r="I95" s="9">
        <v>900000</v>
      </c>
      <c r="J95" s="10">
        <f t="shared" si="5"/>
        <v>1863256</v>
      </c>
    </row>
    <row r="96" ht="17.25" customHeight="1">
      <c r="A96" s="6"/>
      <c r="B96" s="6">
        <v>10725</v>
      </c>
      <c r="C96" s="6" t="s">
        <v>176</v>
      </c>
      <c r="D96" s="6" t="s">
        <v>138</v>
      </c>
      <c r="E96" s="6" t="s">
        <v>139</v>
      </c>
      <c r="F96" s="8">
        <v>8</v>
      </c>
      <c r="G96" s="9">
        <v>1648000</v>
      </c>
      <c r="H96" s="9">
        <v>0</v>
      </c>
      <c r="I96" s="9">
        <f>7*420000</f>
        <v>2940000</v>
      </c>
      <c r="J96" s="10">
        <f t="shared" si="5"/>
        <v>4588000</v>
      </c>
    </row>
    <row r="97" ht="17.25" customHeight="1">
      <c r="A97" s="6"/>
      <c r="B97" s="7" t="s">
        <v>11</v>
      </c>
      <c r="C97" s="6" t="s">
        <v>143</v>
      </c>
      <c r="D97" s="6" t="s">
        <v>114</v>
      </c>
      <c r="E97" s="6" t="s">
        <v>177</v>
      </c>
      <c r="F97" s="8">
        <v>4</v>
      </c>
      <c r="G97" s="9">
        <f t="shared" ref="G97:G160" si="7">4*206000</f>
        <v>824000</v>
      </c>
      <c r="H97" s="9">
        <v>1130107</v>
      </c>
      <c r="I97" s="9">
        <f t="shared" ref="I97:I98" si="8">3*450000</f>
        <v>1350000</v>
      </c>
      <c r="J97" s="10">
        <f t="shared" si="5"/>
        <v>3304107</v>
      </c>
    </row>
    <row r="98" ht="17.25" customHeight="1">
      <c r="A98" s="6"/>
      <c r="B98" s="7" t="s">
        <v>11</v>
      </c>
      <c r="C98" s="6" t="s">
        <v>148</v>
      </c>
      <c r="D98" s="6" t="s">
        <v>114</v>
      </c>
      <c r="E98" s="6" t="s">
        <v>177</v>
      </c>
      <c r="F98" s="8">
        <v>4</v>
      </c>
      <c r="G98" s="9">
        <f t="shared" si="7"/>
        <v>824000</v>
      </c>
      <c r="H98" s="9">
        <v>1130107</v>
      </c>
      <c r="I98" s="9">
        <f t="shared" si="8"/>
        <v>1350000</v>
      </c>
      <c r="J98" s="10">
        <f t="shared" si="5"/>
        <v>3304107</v>
      </c>
    </row>
    <row r="99" ht="17.25" customHeight="1">
      <c r="A99" s="6"/>
      <c r="B99" s="7" t="s">
        <v>11</v>
      </c>
      <c r="C99" s="6" t="s">
        <v>39</v>
      </c>
      <c r="D99" s="6" t="s">
        <v>40</v>
      </c>
      <c r="E99" s="6" t="s">
        <v>175</v>
      </c>
      <c r="F99" s="8">
        <v>3</v>
      </c>
      <c r="G99" s="9">
        <v>618000</v>
      </c>
      <c r="H99" s="9">
        <v>345256</v>
      </c>
      <c r="I99" s="9">
        <f>2*450000</f>
        <v>900000</v>
      </c>
      <c r="J99" s="10">
        <f t="shared" si="5"/>
        <v>1863256</v>
      </c>
    </row>
    <row r="100" ht="17.25" customHeight="1">
      <c r="A100" s="6"/>
      <c r="B100" s="7" t="s">
        <v>11</v>
      </c>
      <c r="C100" s="6" t="s">
        <v>65</v>
      </c>
      <c r="D100" s="6" t="s">
        <v>71</v>
      </c>
      <c r="E100" s="6" t="s">
        <v>178</v>
      </c>
      <c r="F100" s="8">
        <v>3</v>
      </c>
      <c r="G100" s="9">
        <v>618000</v>
      </c>
      <c r="H100" s="9">
        <v>2109848</v>
      </c>
      <c r="I100" s="9">
        <v>900000</v>
      </c>
      <c r="J100" s="10">
        <f t="shared" si="5"/>
        <v>3627848</v>
      </c>
    </row>
    <row r="101" ht="17.25" customHeight="1">
      <c r="A101" s="6"/>
      <c r="B101" s="7" t="s">
        <v>11</v>
      </c>
      <c r="C101" s="6" t="s">
        <v>179</v>
      </c>
      <c r="D101" s="6" t="s">
        <v>71</v>
      </c>
      <c r="E101" s="6" t="s">
        <v>177</v>
      </c>
      <c r="F101" s="8">
        <v>4</v>
      </c>
      <c r="G101" s="9">
        <v>824000</v>
      </c>
      <c r="H101" s="9">
        <v>1045354</v>
      </c>
      <c r="I101" s="9">
        <v>1350000</v>
      </c>
      <c r="J101" s="10">
        <f t="shared" si="5"/>
        <v>3219354</v>
      </c>
    </row>
    <row r="102" ht="17.25" customHeight="1">
      <c r="A102" s="6"/>
      <c r="B102" s="7" t="s">
        <v>11</v>
      </c>
      <c r="C102" s="6" t="s">
        <v>18</v>
      </c>
      <c r="D102" s="6" t="s">
        <v>19</v>
      </c>
      <c r="E102" s="6" t="s">
        <v>180</v>
      </c>
      <c r="F102" s="8">
        <v>6</v>
      </c>
      <c r="G102" s="9">
        <v>1236000</v>
      </c>
      <c r="H102" s="9">
        <v>636980</v>
      </c>
      <c r="I102" s="9">
        <f>5*420000</f>
        <v>2100000</v>
      </c>
      <c r="J102" s="10">
        <f t="shared" si="5"/>
        <v>3972980</v>
      </c>
    </row>
    <row r="103" ht="17.25" customHeight="1">
      <c r="A103" s="6"/>
      <c r="B103" s="6">
        <v>11285</v>
      </c>
      <c r="C103" s="6" t="s">
        <v>181</v>
      </c>
      <c r="D103" s="6" t="s">
        <v>22</v>
      </c>
      <c r="E103" s="6" t="s">
        <v>182</v>
      </c>
      <c r="F103" s="8">
        <v>2</v>
      </c>
      <c r="G103" s="9">
        <v>412000</v>
      </c>
      <c r="H103" s="9">
        <v>345256</v>
      </c>
      <c r="I103" s="9">
        <v>450000</v>
      </c>
      <c r="J103" s="10">
        <f t="shared" si="5"/>
        <v>1207256</v>
      </c>
    </row>
    <row r="104" ht="17.25" customHeight="1">
      <c r="A104" s="6"/>
      <c r="B104" s="6">
        <v>11280</v>
      </c>
      <c r="C104" s="6" t="s">
        <v>183</v>
      </c>
      <c r="D104" s="6" t="s">
        <v>130</v>
      </c>
      <c r="E104" s="6" t="s">
        <v>175</v>
      </c>
      <c r="F104" s="8">
        <v>3</v>
      </c>
      <c r="G104" s="9">
        <v>618000</v>
      </c>
      <c r="H104" s="9">
        <v>502640</v>
      </c>
      <c r="I104" s="9">
        <v>900000</v>
      </c>
      <c r="J104" s="10">
        <f t="shared" si="5"/>
        <v>2020640</v>
      </c>
    </row>
    <row r="105" ht="17.25" customHeight="1">
      <c r="A105" s="6"/>
      <c r="B105" s="6">
        <v>11280</v>
      </c>
      <c r="C105" s="6" t="s">
        <v>184</v>
      </c>
      <c r="D105" s="6" t="s">
        <v>130</v>
      </c>
      <c r="E105" s="6" t="s">
        <v>175</v>
      </c>
      <c r="F105" s="8">
        <v>3</v>
      </c>
      <c r="G105" s="9">
        <v>618000</v>
      </c>
      <c r="H105" s="9">
        <v>502640</v>
      </c>
      <c r="I105" s="9">
        <v>900000</v>
      </c>
      <c r="J105" s="10">
        <f t="shared" si="5"/>
        <v>2020640</v>
      </c>
    </row>
    <row r="106" ht="17.25" customHeight="1">
      <c r="A106" s="6"/>
      <c r="B106" s="6">
        <v>11291</v>
      </c>
      <c r="C106" s="6" t="s">
        <v>185</v>
      </c>
      <c r="D106" s="6" t="s">
        <v>186</v>
      </c>
      <c r="E106" s="6" t="s">
        <v>187</v>
      </c>
      <c r="F106" s="8">
        <v>7</v>
      </c>
      <c r="G106" s="9">
        <v>1442000</v>
      </c>
      <c r="H106" s="9">
        <v>1034120</v>
      </c>
      <c r="I106" s="9">
        <f>6*400000</f>
        <v>2400000</v>
      </c>
      <c r="J106" s="10">
        <f t="shared" si="5"/>
        <v>4876120</v>
      </c>
    </row>
    <row r="107" ht="17.25" customHeight="1">
      <c r="A107" s="6"/>
      <c r="B107" s="7" t="s">
        <v>11</v>
      </c>
      <c r="C107" s="6" t="s">
        <v>188</v>
      </c>
      <c r="D107" s="6" t="s">
        <v>71</v>
      </c>
      <c r="E107" s="6" t="s">
        <v>189</v>
      </c>
      <c r="F107" s="8">
        <v>8</v>
      </c>
      <c r="G107" s="9">
        <v>1648000</v>
      </c>
      <c r="H107" s="9">
        <v>1909000</v>
      </c>
      <c r="I107" s="9">
        <f>7*400000</f>
        <v>2800000</v>
      </c>
      <c r="J107" s="10">
        <f t="shared" si="5"/>
        <v>6357000</v>
      </c>
    </row>
    <row r="108" ht="17.25" customHeight="1">
      <c r="A108" s="6"/>
      <c r="B108" s="6">
        <v>11291</v>
      </c>
      <c r="C108" s="6" t="s">
        <v>55</v>
      </c>
      <c r="D108" s="6" t="s">
        <v>186</v>
      </c>
      <c r="E108" s="6" t="s">
        <v>187</v>
      </c>
      <c r="F108" s="8">
        <v>7</v>
      </c>
      <c r="G108" s="9">
        <v>1442000</v>
      </c>
      <c r="H108" s="9">
        <v>1034120</v>
      </c>
      <c r="I108" s="9">
        <f>6*400000</f>
        <v>2400000</v>
      </c>
      <c r="J108" s="10">
        <f t="shared" si="5"/>
        <v>4876120</v>
      </c>
    </row>
    <row r="109" ht="17.25" customHeight="1">
      <c r="A109" s="6"/>
      <c r="B109" s="7" t="s">
        <v>11</v>
      </c>
      <c r="C109" s="6" t="s">
        <v>190</v>
      </c>
      <c r="D109" s="6" t="s">
        <v>114</v>
      </c>
      <c r="E109" s="6" t="s">
        <v>191</v>
      </c>
      <c r="F109" s="8">
        <v>5</v>
      </c>
      <c r="G109" s="9">
        <v>1030000</v>
      </c>
      <c r="H109" s="9">
        <v>1240500</v>
      </c>
      <c r="I109" s="9">
        <f>4*420000</f>
        <v>1680000</v>
      </c>
      <c r="J109" s="10">
        <f t="shared" si="5"/>
        <v>3950500</v>
      </c>
    </row>
    <row r="110" ht="17.25" customHeight="1">
      <c r="A110" s="6"/>
      <c r="B110" s="6">
        <v>11280</v>
      </c>
      <c r="C110" s="6" t="s">
        <v>48</v>
      </c>
      <c r="D110" s="6" t="s">
        <v>130</v>
      </c>
      <c r="E110" s="6" t="s">
        <v>175</v>
      </c>
      <c r="F110" s="8">
        <v>3</v>
      </c>
      <c r="G110" s="9">
        <v>618000</v>
      </c>
      <c r="H110" s="9">
        <v>502640</v>
      </c>
      <c r="I110" s="9">
        <f>2*450000</f>
        <v>900000</v>
      </c>
      <c r="J110" s="10">
        <f t="shared" si="5"/>
        <v>2020640</v>
      </c>
    </row>
    <row r="111" ht="17.25" customHeight="1">
      <c r="A111" s="6"/>
      <c r="B111" s="6">
        <v>11281</v>
      </c>
      <c r="C111" s="6" t="s">
        <v>192</v>
      </c>
      <c r="D111" s="6" t="s">
        <v>22</v>
      </c>
      <c r="E111" s="6" t="s">
        <v>193</v>
      </c>
      <c r="F111" s="8">
        <v>3</v>
      </c>
      <c r="G111" s="9">
        <v>618000</v>
      </c>
      <c r="H111" s="9">
        <v>355968</v>
      </c>
      <c r="I111" s="9">
        <v>900000</v>
      </c>
      <c r="J111" s="10">
        <f t="shared" si="5"/>
        <v>1873968</v>
      </c>
    </row>
    <row r="112" ht="17.25" customHeight="1">
      <c r="A112" s="6"/>
      <c r="B112" s="7" t="s">
        <v>11</v>
      </c>
      <c r="C112" s="6" t="s">
        <v>194</v>
      </c>
      <c r="D112" s="6" t="s">
        <v>19</v>
      </c>
      <c r="E112" s="6" t="s">
        <v>195</v>
      </c>
      <c r="F112" s="8">
        <v>5</v>
      </c>
      <c r="G112" s="9">
        <v>1030000</v>
      </c>
      <c r="H112" s="9">
        <v>291696</v>
      </c>
      <c r="I112" s="9">
        <f t="shared" ref="I112:I113" si="9">4*420000</f>
        <v>1680000</v>
      </c>
      <c r="J112" s="10">
        <f t="shared" si="5"/>
        <v>3001696</v>
      </c>
    </row>
    <row r="113" ht="17.25" customHeight="1">
      <c r="A113" s="6"/>
      <c r="B113" s="7" t="s">
        <v>11</v>
      </c>
      <c r="C113" s="6" t="s">
        <v>196</v>
      </c>
      <c r="D113" s="6" t="s">
        <v>19</v>
      </c>
      <c r="E113" s="6" t="s">
        <v>195</v>
      </c>
      <c r="F113" s="8">
        <v>5</v>
      </c>
      <c r="G113" s="9">
        <v>1030000</v>
      </c>
      <c r="H113" s="9">
        <v>291696</v>
      </c>
      <c r="I113" s="9">
        <f t="shared" si="9"/>
        <v>1680000</v>
      </c>
      <c r="J113" s="10">
        <f t="shared" si="5"/>
        <v>3001696</v>
      </c>
    </row>
    <row r="114" ht="17.25" customHeight="1">
      <c r="A114" s="6"/>
      <c r="B114" s="7" t="s">
        <v>11</v>
      </c>
      <c r="C114" s="6" t="s">
        <v>197</v>
      </c>
      <c r="D114" s="6" t="s">
        <v>71</v>
      </c>
      <c r="E114" s="6" t="s">
        <v>189</v>
      </c>
      <c r="F114" s="8">
        <v>8</v>
      </c>
      <c r="G114" s="9">
        <v>1648000</v>
      </c>
      <c r="H114" s="9">
        <v>1909848</v>
      </c>
      <c r="I114" s="9">
        <f>7*400000</f>
        <v>2800000</v>
      </c>
      <c r="J114" s="10">
        <f t="shared" si="5"/>
        <v>6357848</v>
      </c>
    </row>
    <row r="115" ht="17.25" customHeight="1">
      <c r="A115" s="6"/>
      <c r="B115" s="6">
        <v>11291</v>
      </c>
      <c r="C115" s="6" t="s">
        <v>58</v>
      </c>
      <c r="D115" s="6" t="s">
        <v>186</v>
      </c>
      <c r="E115" s="6" t="s">
        <v>187</v>
      </c>
      <c r="F115" s="8">
        <v>7</v>
      </c>
      <c r="G115" s="9">
        <v>1442000</v>
      </c>
      <c r="H115" s="9">
        <v>1034120</v>
      </c>
      <c r="I115" s="9">
        <f>6*400000</f>
        <v>2400000</v>
      </c>
      <c r="J115" s="10">
        <f t="shared" si="5"/>
        <v>4876120</v>
      </c>
    </row>
    <row r="116" ht="17.25" customHeight="1">
      <c r="A116" s="6"/>
      <c r="B116" s="6">
        <v>11283</v>
      </c>
      <c r="C116" s="6" t="s">
        <v>198</v>
      </c>
      <c r="D116" s="6" t="s">
        <v>22</v>
      </c>
      <c r="E116" s="6" t="s">
        <v>177</v>
      </c>
      <c r="F116" s="8">
        <v>4</v>
      </c>
      <c r="G116" s="9">
        <v>824000</v>
      </c>
      <c r="H116" s="9">
        <v>583392</v>
      </c>
      <c r="I116" s="9">
        <f t="shared" ref="I116:I117" si="10">3*450000</f>
        <v>1350000</v>
      </c>
      <c r="J116" s="10">
        <f t="shared" si="5"/>
        <v>2757392</v>
      </c>
    </row>
    <row r="117" ht="17.25" customHeight="1">
      <c r="A117" s="6"/>
      <c r="B117" s="7" t="s">
        <v>11</v>
      </c>
      <c r="C117" s="6" t="s">
        <v>199</v>
      </c>
      <c r="D117" s="6" t="s">
        <v>71</v>
      </c>
      <c r="E117" s="6" t="s">
        <v>200</v>
      </c>
      <c r="F117" s="8">
        <v>4</v>
      </c>
      <c r="G117" s="9">
        <v>824000</v>
      </c>
      <c r="H117" s="9">
        <v>530612</v>
      </c>
      <c r="I117" s="9">
        <f t="shared" si="10"/>
        <v>1350000</v>
      </c>
      <c r="J117" s="10">
        <f t="shared" si="5"/>
        <v>2704612</v>
      </c>
    </row>
    <row r="118" ht="17.25" customHeight="1">
      <c r="A118" s="6"/>
      <c r="B118" s="7" t="s">
        <v>11</v>
      </c>
      <c r="C118" s="6" t="s">
        <v>50</v>
      </c>
      <c r="D118" s="6" t="s">
        <v>19</v>
      </c>
      <c r="E118" s="6" t="s">
        <v>201</v>
      </c>
      <c r="F118" s="8">
        <v>3</v>
      </c>
      <c r="G118" s="9">
        <v>618000</v>
      </c>
      <c r="H118" s="9">
        <v>910000</v>
      </c>
      <c r="I118" s="9">
        <v>900000</v>
      </c>
      <c r="J118" s="10">
        <f t="shared" si="5"/>
        <v>2428000</v>
      </c>
    </row>
    <row r="119" ht="17.25" customHeight="1">
      <c r="A119" s="6"/>
      <c r="B119" s="7" t="s">
        <v>11</v>
      </c>
      <c r="C119" s="6" t="s">
        <v>202</v>
      </c>
      <c r="D119" s="6" t="s">
        <v>40</v>
      </c>
      <c r="E119" s="6" t="s">
        <v>203</v>
      </c>
      <c r="F119" s="8">
        <v>4</v>
      </c>
      <c r="G119" s="9">
        <v>824000</v>
      </c>
      <c r="H119" s="9">
        <v>1528432</v>
      </c>
      <c r="I119" s="9">
        <f>450000*3</f>
        <v>1350000</v>
      </c>
      <c r="J119" s="10">
        <f t="shared" si="5"/>
        <v>3702432</v>
      </c>
    </row>
    <row r="120" ht="17.25" customHeight="1">
      <c r="A120" s="6"/>
      <c r="B120" s="7" t="s">
        <v>11</v>
      </c>
      <c r="C120" s="6" t="s">
        <v>168</v>
      </c>
      <c r="D120" s="6" t="s">
        <v>87</v>
      </c>
      <c r="E120" s="6" t="s">
        <v>201</v>
      </c>
      <c r="F120" s="8">
        <v>3</v>
      </c>
      <c r="G120" s="9">
        <v>618000</v>
      </c>
      <c r="H120" s="9">
        <v>97232</v>
      </c>
      <c r="I120" s="9">
        <v>900000</v>
      </c>
      <c r="J120" s="10">
        <f t="shared" si="5"/>
        <v>1615232</v>
      </c>
    </row>
    <row r="121" ht="17.25" customHeight="1">
      <c r="A121" s="6"/>
      <c r="B121" s="7" t="s">
        <v>11</v>
      </c>
      <c r="C121" s="6" t="s">
        <v>166</v>
      </c>
      <c r="D121" s="6" t="s">
        <v>204</v>
      </c>
      <c r="E121" s="6" t="s">
        <v>201</v>
      </c>
      <c r="F121" s="8">
        <v>3</v>
      </c>
      <c r="G121" s="9">
        <v>618000</v>
      </c>
      <c r="H121" s="9">
        <v>747248</v>
      </c>
      <c r="I121" s="9">
        <v>900000</v>
      </c>
      <c r="J121" s="10">
        <f t="shared" si="5"/>
        <v>2265248</v>
      </c>
    </row>
    <row r="122" ht="17.25" customHeight="1">
      <c r="A122" s="6"/>
      <c r="B122" s="7" t="s">
        <v>11</v>
      </c>
      <c r="C122" s="6" t="s">
        <v>205</v>
      </c>
      <c r="D122" s="6" t="s">
        <v>204</v>
      </c>
      <c r="E122" s="6" t="s">
        <v>201</v>
      </c>
      <c r="F122" s="8">
        <v>3</v>
      </c>
      <c r="G122" s="9">
        <v>618000</v>
      </c>
      <c r="H122" s="9">
        <v>747248</v>
      </c>
      <c r="I122" s="9">
        <v>900000</v>
      </c>
      <c r="J122" s="10">
        <f t="shared" si="5"/>
        <v>2265248</v>
      </c>
    </row>
    <row r="123" ht="17.25" customHeight="1">
      <c r="A123" s="6"/>
      <c r="B123" s="7" t="s">
        <v>11</v>
      </c>
      <c r="C123" s="6" t="s">
        <v>157</v>
      </c>
      <c r="D123" s="6" t="s">
        <v>206</v>
      </c>
      <c r="E123" s="6" t="s">
        <v>207</v>
      </c>
      <c r="F123" s="8">
        <v>6</v>
      </c>
      <c r="G123" s="9">
        <v>1236000</v>
      </c>
      <c r="H123" s="9">
        <v>1072488</v>
      </c>
      <c r="I123" s="9">
        <f>5*400000</f>
        <v>2000000</v>
      </c>
      <c r="J123" s="10">
        <f t="shared" si="5"/>
        <v>4308488</v>
      </c>
    </row>
    <row r="124" ht="17.25" customHeight="1">
      <c r="A124" s="6"/>
      <c r="B124" s="6">
        <v>11284</v>
      </c>
      <c r="C124" s="6" t="s">
        <v>208</v>
      </c>
      <c r="D124" s="6" t="s">
        <v>22</v>
      </c>
      <c r="E124" s="6" t="s">
        <v>209</v>
      </c>
      <c r="F124" s="8">
        <v>1</v>
      </c>
      <c r="G124" s="9">
        <v>206000</v>
      </c>
      <c r="H124" s="9">
        <v>97232</v>
      </c>
      <c r="I124" s="9">
        <v>0</v>
      </c>
      <c r="J124" s="10">
        <f t="shared" si="5"/>
        <v>303232</v>
      </c>
    </row>
    <row r="125" ht="17.25" customHeight="1">
      <c r="A125" s="6"/>
      <c r="B125" s="7" t="s">
        <v>11</v>
      </c>
      <c r="C125" s="6" t="s">
        <v>210</v>
      </c>
      <c r="D125" s="6" t="s">
        <v>19</v>
      </c>
      <c r="E125" s="6" t="s">
        <v>211</v>
      </c>
      <c r="F125" s="8">
        <v>4</v>
      </c>
      <c r="G125" s="9">
        <v>824000</v>
      </c>
      <c r="H125" s="9">
        <v>288828</v>
      </c>
      <c r="I125" s="9">
        <v>1350000</v>
      </c>
      <c r="J125" s="10">
        <f t="shared" si="5"/>
        <v>2462828</v>
      </c>
    </row>
    <row r="126" ht="17.25" customHeight="1">
      <c r="A126" s="6"/>
      <c r="B126" s="7" t="s">
        <v>11</v>
      </c>
      <c r="C126" s="6" t="s">
        <v>212</v>
      </c>
      <c r="D126" s="6" t="s">
        <v>206</v>
      </c>
      <c r="E126" s="6" t="s">
        <v>207</v>
      </c>
      <c r="F126" s="8">
        <v>6</v>
      </c>
      <c r="G126" s="9">
        <v>1236000</v>
      </c>
      <c r="H126" s="9">
        <v>0</v>
      </c>
      <c r="I126" s="9">
        <f>5*400000</f>
        <v>2000000</v>
      </c>
      <c r="J126" s="10">
        <f t="shared" si="5"/>
        <v>3236000</v>
      </c>
    </row>
    <row r="127" ht="17.25" customHeight="1">
      <c r="A127" s="6"/>
      <c r="B127" s="7" t="s">
        <v>11</v>
      </c>
      <c r="C127" s="6" t="s">
        <v>213</v>
      </c>
      <c r="D127" s="6" t="s">
        <v>130</v>
      </c>
      <c r="E127" s="6" t="s">
        <v>203</v>
      </c>
      <c r="F127" s="8">
        <v>4</v>
      </c>
      <c r="G127" s="9">
        <v>824000</v>
      </c>
      <c r="H127" s="9">
        <v>2149981</v>
      </c>
      <c r="I127" s="9">
        <v>1350000</v>
      </c>
      <c r="J127" s="10">
        <f t="shared" si="5"/>
        <v>4323981</v>
      </c>
    </row>
    <row r="128" ht="17.25" customHeight="1">
      <c r="A128" s="6"/>
      <c r="B128" s="6">
        <v>10725</v>
      </c>
      <c r="C128" s="6" t="s">
        <v>113</v>
      </c>
      <c r="D128" s="6" t="s">
        <v>71</v>
      </c>
      <c r="E128" s="6" t="s">
        <v>191</v>
      </c>
      <c r="F128" s="8">
        <v>5</v>
      </c>
      <c r="G128" s="9">
        <v>1030000</v>
      </c>
      <c r="H128" s="9">
        <v>507584</v>
      </c>
      <c r="I128" s="9">
        <f>4*420000</f>
        <v>1680000</v>
      </c>
      <c r="J128" s="10">
        <f t="shared" si="5"/>
        <v>3217584</v>
      </c>
    </row>
    <row r="129" ht="17.25" customHeight="1">
      <c r="A129" s="6"/>
      <c r="B129" s="6">
        <v>11285</v>
      </c>
      <c r="C129" s="6" t="s">
        <v>214</v>
      </c>
      <c r="D129" s="6" t="s">
        <v>22</v>
      </c>
      <c r="E129" s="6" t="s">
        <v>34</v>
      </c>
      <c r="F129" s="8">
        <v>3</v>
      </c>
      <c r="G129" s="9">
        <v>206000</v>
      </c>
      <c r="H129" s="9">
        <v>345256</v>
      </c>
      <c r="I129" s="9">
        <v>0</v>
      </c>
      <c r="J129" s="10">
        <f t="shared" si="5"/>
        <v>551256</v>
      </c>
    </row>
    <row r="130" ht="17.25" customHeight="1">
      <c r="A130" s="6"/>
      <c r="B130" s="6">
        <v>11288</v>
      </c>
      <c r="C130" s="6" t="s">
        <v>95</v>
      </c>
      <c r="D130" s="6" t="s">
        <v>22</v>
      </c>
      <c r="E130" s="6" t="s">
        <v>215</v>
      </c>
      <c r="F130" s="8">
        <v>1</v>
      </c>
      <c r="G130" s="9">
        <v>206000</v>
      </c>
      <c r="H130" s="9">
        <v>206000</v>
      </c>
      <c r="I130" s="9">
        <v>0</v>
      </c>
      <c r="J130" s="10">
        <f t="shared" si="5"/>
        <v>412000</v>
      </c>
    </row>
    <row r="131" ht="17.25" customHeight="1">
      <c r="A131" s="6"/>
      <c r="B131" s="6">
        <v>11290</v>
      </c>
      <c r="C131" s="6" t="s">
        <v>216</v>
      </c>
      <c r="D131" s="6" t="s">
        <v>22</v>
      </c>
      <c r="E131" s="6" t="s">
        <v>217</v>
      </c>
      <c r="F131" s="8">
        <v>2</v>
      </c>
      <c r="G131" s="9">
        <v>412000</v>
      </c>
      <c r="H131" s="9">
        <v>321360</v>
      </c>
      <c r="I131" s="9">
        <v>450000</v>
      </c>
      <c r="J131" s="10">
        <f t="shared" si="5"/>
        <v>1183360</v>
      </c>
    </row>
    <row r="132" ht="17.25" customHeight="1">
      <c r="A132" s="6"/>
      <c r="B132" s="7" t="s">
        <v>11</v>
      </c>
      <c r="C132" s="6" t="s">
        <v>218</v>
      </c>
      <c r="D132" s="6" t="s">
        <v>219</v>
      </c>
      <c r="E132" s="6" t="s">
        <v>220</v>
      </c>
      <c r="F132" s="8">
        <v>7</v>
      </c>
      <c r="G132" s="9">
        <v>1442000</v>
      </c>
      <c r="H132" s="9">
        <f>60152+1582587</f>
        <v>1642739</v>
      </c>
      <c r="I132" s="9">
        <f t="shared" ref="I132:I137" si="11">6*400000</f>
        <v>2400000</v>
      </c>
      <c r="J132" s="10">
        <f t="shared" ref="J132:J195" si="12">G132+H132+I132</f>
        <v>5484739</v>
      </c>
    </row>
    <row r="133" ht="17.25" customHeight="1">
      <c r="A133" s="6"/>
      <c r="B133" s="7" t="s">
        <v>11</v>
      </c>
      <c r="C133" s="6" t="s">
        <v>221</v>
      </c>
      <c r="D133" s="6" t="s">
        <v>219</v>
      </c>
      <c r="E133" s="6" t="s">
        <v>220</v>
      </c>
      <c r="F133" s="8">
        <v>7</v>
      </c>
      <c r="G133" s="9">
        <v>1442000</v>
      </c>
      <c r="H133" s="9">
        <f t="shared" ref="H133:H137" si="13">60152+1406979</f>
        <v>1467131</v>
      </c>
      <c r="I133" s="9">
        <f t="shared" si="11"/>
        <v>2400000</v>
      </c>
      <c r="J133" s="10">
        <f t="shared" si="12"/>
        <v>5309131</v>
      </c>
    </row>
    <row r="134" ht="17.25" customHeight="1">
      <c r="A134" s="6"/>
      <c r="B134" s="7" t="s">
        <v>11</v>
      </c>
      <c r="C134" s="6" t="s">
        <v>222</v>
      </c>
      <c r="D134" s="6" t="s">
        <v>219</v>
      </c>
      <c r="E134" s="6" t="s">
        <v>220</v>
      </c>
      <c r="F134" s="8">
        <v>7</v>
      </c>
      <c r="G134" s="9">
        <v>1442000</v>
      </c>
      <c r="H134" s="9">
        <f t="shared" si="13"/>
        <v>1467131</v>
      </c>
      <c r="I134" s="9">
        <f t="shared" si="11"/>
        <v>2400000</v>
      </c>
      <c r="J134" s="10">
        <f t="shared" si="12"/>
        <v>5309131</v>
      </c>
    </row>
    <row r="135" ht="17.25" customHeight="1">
      <c r="A135" s="6"/>
      <c r="B135" s="7" t="s">
        <v>11</v>
      </c>
      <c r="C135" s="6" t="s">
        <v>223</v>
      </c>
      <c r="D135" s="6" t="s">
        <v>219</v>
      </c>
      <c r="E135" s="6" t="s">
        <v>220</v>
      </c>
      <c r="F135" s="8">
        <v>7</v>
      </c>
      <c r="G135" s="9">
        <v>1442000</v>
      </c>
      <c r="H135" s="9">
        <f t="shared" si="13"/>
        <v>1467131</v>
      </c>
      <c r="I135" s="9">
        <f t="shared" si="11"/>
        <v>2400000</v>
      </c>
      <c r="J135" s="10">
        <f t="shared" si="12"/>
        <v>5309131</v>
      </c>
    </row>
    <row r="136" ht="17.25" customHeight="1">
      <c r="A136" s="6"/>
      <c r="B136" s="7" t="s">
        <v>11</v>
      </c>
      <c r="C136" s="6" t="s">
        <v>224</v>
      </c>
      <c r="D136" s="6" t="s">
        <v>219</v>
      </c>
      <c r="E136" s="6" t="s">
        <v>220</v>
      </c>
      <c r="F136" s="8">
        <v>7</v>
      </c>
      <c r="G136" s="9">
        <v>1442000</v>
      </c>
      <c r="H136" s="9">
        <f t="shared" si="13"/>
        <v>1467131</v>
      </c>
      <c r="I136" s="9">
        <f t="shared" si="11"/>
        <v>2400000</v>
      </c>
      <c r="J136" s="10">
        <f t="shared" si="12"/>
        <v>5309131</v>
      </c>
    </row>
    <row r="137" ht="17.25" customHeight="1">
      <c r="A137" s="6"/>
      <c r="B137" s="7" t="s">
        <v>11</v>
      </c>
      <c r="C137" s="6" t="s">
        <v>225</v>
      </c>
      <c r="D137" s="6" t="s">
        <v>219</v>
      </c>
      <c r="E137" s="6" t="s">
        <v>220</v>
      </c>
      <c r="F137" s="8">
        <v>7</v>
      </c>
      <c r="G137" s="9">
        <v>1442000</v>
      </c>
      <c r="H137" s="9">
        <f t="shared" si="13"/>
        <v>1467131</v>
      </c>
      <c r="I137" s="9">
        <f t="shared" si="11"/>
        <v>2400000</v>
      </c>
      <c r="J137" s="10">
        <f t="shared" si="12"/>
        <v>5309131</v>
      </c>
    </row>
    <row r="138" ht="17.25" customHeight="1">
      <c r="A138" s="6"/>
      <c r="B138" s="7" t="s">
        <v>11</v>
      </c>
      <c r="C138" s="6" t="s">
        <v>226</v>
      </c>
      <c r="D138" s="6" t="s">
        <v>19</v>
      </c>
      <c r="E138" s="6" t="s">
        <v>227</v>
      </c>
      <c r="F138" s="8">
        <v>2</v>
      </c>
      <c r="G138" s="9">
        <v>412000</v>
      </c>
      <c r="H138" s="9">
        <v>622000</v>
      </c>
      <c r="I138" s="9">
        <v>450000</v>
      </c>
      <c r="J138" s="10">
        <f t="shared" si="12"/>
        <v>1484000</v>
      </c>
    </row>
    <row r="139" ht="17.25" customHeight="1">
      <c r="A139" s="6"/>
      <c r="B139" s="7" t="s">
        <v>11</v>
      </c>
      <c r="C139" s="6" t="s">
        <v>165</v>
      </c>
      <c r="D139" s="6" t="s">
        <v>204</v>
      </c>
      <c r="E139" s="6" t="s">
        <v>201</v>
      </c>
      <c r="F139" s="8">
        <v>3</v>
      </c>
      <c r="G139" s="9">
        <v>618000</v>
      </c>
      <c r="H139" s="9">
        <v>747248</v>
      </c>
      <c r="I139" s="9">
        <v>900000</v>
      </c>
      <c r="J139" s="10">
        <f t="shared" si="12"/>
        <v>2265248</v>
      </c>
    </row>
    <row r="140" ht="17.25" customHeight="1">
      <c r="A140" s="6"/>
      <c r="B140" s="6">
        <v>11291</v>
      </c>
      <c r="C140" s="6" t="s">
        <v>228</v>
      </c>
      <c r="D140" s="6" t="s">
        <v>110</v>
      </c>
      <c r="E140" s="6" t="s">
        <v>229</v>
      </c>
      <c r="F140" s="8">
        <v>4</v>
      </c>
      <c r="G140" s="9">
        <v>824000</v>
      </c>
      <c r="H140" s="9">
        <v>368328</v>
      </c>
      <c r="I140" s="9">
        <v>1350000</v>
      </c>
      <c r="J140" s="10">
        <f t="shared" si="12"/>
        <v>2542328</v>
      </c>
    </row>
    <row r="141" ht="17.25" customHeight="1">
      <c r="A141" s="6"/>
      <c r="B141" s="6">
        <v>11291</v>
      </c>
      <c r="C141" s="6" t="s">
        <v>230</v>
      </c>
      <c r="D141" s="6" t="s">
        <v>110</v>
      </c>
      <c r="E141" s="6" t="s">
        <v>229</v>
      </c>
      <c r="F141" s="8">
        <v>4</v>
      </c>
      <c r="G141" s="9">
        <v>824000</v>
      </c>
      <c r="H141" s="9">
        <v>368328</v>
      </c>
      <c r="I141" s="9">
        <v>1350000</v>
      </c>
      <c r="J141" s="10">
        <f t="shared" si="12"/>
        <v>2542328</v>
      </c>
    </row>
    <row r="142" ht="17.25" customHeight="1">
      <c r="A142" s="6"/>
      <c r="B142" s="7" t="s">
        <v>11</v>
      </c>
      <c r="C142" s="6" t="s">
        <v>70</v>
      </c>
      <c r="D142" s="6" t="s">
        <v>231</v>
      </c>
      <c r="E142" s="6" t="s">
        <v>232</v>
      </c>
      <c r="F142" s="8">
        <v>3</v>
      </c>
      <c r="G142" s="9">
        <v>618000</v>
      </c>
      <c r="H142" s="9">
        <v>821933</v>
      </c>
      <c r="I142" s="9">
        <v>900000</v>
      </c>
      <c r="J142" s="10">
        <f t="shared" si="12"/>
        <v>2339933</v>
      </c>
    </row>
    <row r="143" ht="17.25" customHeight="1">
      <c r="A143" s="6"/>
      <c r="B143" s="6">
        <v>12000</v>
      </c>
      <c r="C143" s="6" t="s">
        <v>35</v>
      </c>
      <c r="D143" s="6" t="s">
        <v>36</v>
      </c>
      <c r="E143" s="6" t="s">
        <v>233</v>
      </c>
      <c r="F143" s="8">
        <v>5</v>
      </c>
      <c r="G143" s="9">
        <v>1030000</v>
      </c>
      <c r="H143" s="9">
        <v>493100</v>
      </c>
      <c r="I143" s="9">
        <f>4*400000</f>
        <v>1600000</v>
      </c>
      <c r="J143" s="10">
        <f t="shared" si="12"/>
        <v>3123100</v>
      </c>
    </row>
    <row r="144" ht="17.25" customHeight="1">
      <c r="A144" s="6"/>
      <c r="B144" s="7" t="s">
        <v>11</v>
      </c>
      <c r="C144" s="6" t="s">
        <v>12</v>
      </c>
      <c r="D144" s="6" t="s">
        <v>114</v>
      </c>
      <c r="E144" s="6" t="s">
        <v>234</v>
      </c>
      <c r="F144" s="8">
        <v>2</v>
      </c>
      <c r="G144" s="9">
        <v>412000</v>
      </c>
      <c r="H144" s="9">
        <f>976000+2028077</f>
        <v>3004077</v>
      </c>
      <c r="I144" s="9">
        <v>450000</v>
      </c>
      <c r="J144" s="10">
        <f t="shared" si="12"/>
        <v>3866077</v>
      </c>
    </row>
    <row r="145" ht="17.25" customHeight="1">
      <c r="A145" s="6"/>
      <c r="B145" s="7" t="s">
        <v>11</v>
      </c>
      <c r="C145" s="6" t="s">
        <v>235</v>
      </c>
      <c r="D145" s="6" t="s">
        <v>16</v>
      </c>
      <c r="E145" s="6" t="s">
        <v>236</v>
      </c>
      <c r="F145" s="8">
        <v>11</v>
      </c>
      <c r="G145" s="9">
        <v>2266000</v>
      </c>
      <c r="H145" s="9">
        <v>976000</v>
      </c>
      <c r="I145" s="9">
        <f t="shared" ref="I145:I148" si="14">10*380000</f>
        <v>3800000</v>
      </c>
      <c r="J145" s="10">
        <f t="shared" si="12"/>
        <v>7042000</v>
      </c>
    </row>
    <row r="146" ht="17.25" customHeight="1">
      <c r="A146" s="6"/>
      <c r="B146" s="7" t="s">
        <v>11</v>
      </c>
      <c r="C146" s="6" t="s">
        <v>237</v>
      </c>
      <c r="D146" s="6" t="s">
        <v>61</v>
      </c>
      <c r="E146" s="6" t="s">
        <v>238</v>
      </c>
      <c r="F146" s="8">
        <v>11</v>
      </c>
      <c r="G146" s="9">
        <v>2266000</v>
      </c>
      <c r="H146" s="9">
        <v>717984</v>
      </c>
      <c r="I146" s="9">
        <f t="shared" si="14"/>
        <v>3800000</v>
      </c>
      <c r="J146" s="10">
        <f t="shared" si="12"/>
        <v>6783984</v>
      </c>
    </row>
    <row r="147" ht="17.25" customHeight="1">
      <c r="A147" s="6"/>
      <c r="B147" s="7" t="s">
        <v>11</v>
      </c>
      <c r="C147" s="6" t="s">
        <v>239</v>
      </c>
      <c r="D147" s="6" t="s">
        <v>19</v>
      </c>
      <c r="E147" s="6" t="s">
        <v>211</v>
      </c>
      <c r="F147" s="8">
        <v>4</v>
      </c>
      <c r="G147" s="9">
        <v>824000</v>
      </c>
      <c r="H147" s="9">
        <v>291696</v>
      </c>
      <c r="I147" s="9">
        <v>1350000</v>
      </c>
      <c r="J147" s="10">
        <f t="shared" si="12"/>
        <v>2465696</v>
      </c>
    </row>
    <row r="148" ht="17.25" customHeight="1">
      <c r="A148" s="6"/>
      <c r="B148" s="7" t="s">
        <v>11</v>
      </c>
      <c r="C148" s="6" t="s">
        <v>240</v>
      </c>
      <c r="D148" s="6" t="s">
        <v>61</v>
      </c>
      <c r="E148" s="6" t="s">
        <v>238</v>
      </c>
      <c r="F148" s="8">
        <v>11</v>
      </c>
      <c r="G148" s="9">
        <v>2266000</v>
      </c>
      <c r="H148" s="9">
        <v>717984</v>
      </c>
      <c r="I148" s="9">
        <f t="shared" si="14"/>
        <v>3800000</v>
      </c>
      <c r="J148" s="10">
        <f t="shared" si="12"/>
        <v>6783984</v>
      </c>
    </row>
    <row r="149" ht="17.25" customHeight="1">
      <c r="A149" s="6"/>
      <c r="B149" s="7" t="s">
        <v>11</v>
      </c>
      <c r="C149" s="6" t="s">
        <v>241</v>
      </c>
      <c r="D149" s="6" t="s">
        <v>87</v>
      </c>
      <c r="E149" s="6" t="s">
        <v>232</v>
      </c>
      <c r="F149" s="8">
        <v>3</v>
      </c>
      <c r="G149" s="9">
        <v>618000</v>
      </c>
      <c r="H149" s="9">
        <v>97232</v>
      </c>
      <c r="I149" s="9">
        <v>900000</v>
      </c>
      <c r="J149" s="10">
        <f t="shared" si="12"/>
        <v>1615232</v>
      </c>
    </row>
    <row r="150" ht="17.25" customHeight="1">
      <c r="A150" s="6"/>
      <c r="B150" s="7" t="s">
        <v>11</v>
      </c>
      <c r="C150" s="6" t="s">
        <v>242</v>
      </c>
      <c r="D150" s="6" t="s">
        <v>19</v>
      </c>
      <c r="E150" s="6" t="s">
        <v>232</v>
      </c>
      <c r="F150" s="8">
        <v>3</v>
      </c>
      <c r="G150" s="9">
        <v>618000</v>
      </c>
      <c r="H150" s="9">
        <v>288828</v>
      </c>
      <c r="I150" s="9">
        <v>900000</v>
      </c>
      <c r="J150" s="10">
        <f t="shared" si="12"/>
        <v>1806828</v>
      </c>
    </row>
    <row r="151" ht="17.25" customHeight="1">
      <c r="A151" s="6"/>
      <c r="B151" s="7" t="s">
        <v>11</v>
      </c>
      <c r="C151" s="6" t="s">
        <v>243</v>
      </c>
      <c r="D151" s="6" t="s">
        <v>244</v>
      </c>
      <c r="E151" s="6" t="s">
        <v>245</v>
      </c>
      <c r="F151" s="8">
        <v>15</v>
      </c>
      <c r="G151" s="9">
        <v>3090000</v>
      </c>
      <c r="H151" s="9">
        <v>1356470</v>
      </c>
      <c r="I151" s="9">
        <f>14*380000</f>
        <v>5320000</v>
      </c>
      <c r="J151" s="10">
        <f t="shared" si="12"/>
        <v>9766470</v>
      </c>
    </row>
    <row r="152" ht="17.25" customHeight="1">
      <c r="A152" s="6"/>
      <c r="B152" s="7" t="s">
        <v>11</v>
      </c>
      <c r="C152" s="6" t="s">
        <v>52</v>
      </c>
      <c r="D152" s="6" t="s">
        <v>13</v>
      </c>
      <c r="E152" s="6" t="s">
        <v>246</v>
      </c>
      <c r="F152" s="8">
        <v>3</v>
      </c>
      <c r="G152" s="9">
        <v>618000</v>
      </c>
      <c r="H152" s="9">
        <v>2525082</v>
      </c>
      <c r="I152" s="9">
        <v>900000</v>
      </c>
      <c r="J152" s="10">
        <f t="shared" si="12"/>
        <v>4043082</v>
      </c>
    </row>
    <row r="153">
      <c r="B153" s="7" t="s">
        <v>11</v>
      </c>
      <c r="C153" s="1" t="s">
        <v>247</v>
      </c>
      <c r="D153" s="1" t="s">
        <v>248</v>
      </c>
      <c r="E153" s="1" t="s">
        <v>249</v>
      </c>
      <c r="F153" s="1">
        <v>3</v>
      </c>
      <c r="G153" s="2">
        <v>618000</v>
      </c>
      <c r="H153" s="2">
        <v>3321476</v>
      </c>
      <c r="I153" s="2">
        <v>900000</v>
      </c>
      <c r="J153" s="2">
        <f t="shared" si="12"/>
        <v>4839476</v>
      </c>
    </row>
    <row r="154">
      <c r="B154" s="7" t="s">
        <v>11</v>
      </c>
      <c r="C154" s="1" t="s">
        <v>160</v>
      </c>
      <c r="D154" s="1" t="s">
        <v>250</v>
      </c>
      <c r="E154" s="1" t="s">
        <v>249</v>
      </c>
      <c r="F154" s="1">
        <v>3</v>
      </c>
      <c r="G154" s="2">
        <v>618000</v>
      </c>
      <c r="H154" s="2">
        <f>860997+1070578</f>
        <v>1931575</v>
      </c>
      <c r="I154" s="2">
        <v>900000</v>
      </c>
      <c r="J154" s="2">
        <f t="shared" si="12"/>
        <v>3449575</v>
      </c>
    </row>
    <row r="155">
      <c r="B155" s="7" t="s">
        <v>11</v>
      </c>
      <c r="C155" s="1" t="s">
        <v>97</v>
      </c>
      <c r="D155" s="1" t="s">
        <v>87</v>
      </c>
      <c r="E155" s="1" t="s">
        <v>251</v>
      </c>
      <c r="F155" s="1">
        <v>6</v>
      </c>
      <c r="G155" s="2">
        <v>1236000</v>
      </c>
      <c r="H155" s="2">
        <v>97232</v>
      </c>
      <c r="I155" s="2">
        <f>5*420000</f>
        <v>2100000</v>
      </c>
      <c r="J155" s="2">
        <f t="shared" si="12"/>
        <v>3433232</v>
      </c>
    </row>
    <row r="156">
      <c r="B156" s="7" t="s">
        <v>11</v>
      </c>
      <c r="C156" s="1" t="s">
        <v>252</v>
      </c>
      <c r="D156" s="1" t="s">
        <v>61</v>
      </c>
      <c r="E156" s="1" t="s">
        <v>253</v>
      </c>
      <c r="F156" s="1">
        <v>4</v>
      </c>
      <c r="G156" s="2">
        <v>824000</v>
      </c>
      <c r="H156" s="2">
        <v>564716</v>
      </c>
      <c r="I156" s="2">
        <f t="shared" ref="I156:I159" si="15">3*420000</f>
        <v>1260000</v>
      </c>
      <c r="J156" s="2">
        <f t="shared" si="12"/>
        <v>2648716</v>
      </c>
    </row>
    <row r="157">
      <c r="B157" s="7" t="s">
        <v>11</v>
      </c>
      <c r="C157" s="1" t="s">
        <v>140</v>
      </c>
      <c r="D157" s="1" t="s">
        <v>254</v>
      </c>
      <c r="E157" s="1" t="s">
        <v>253</v>
      </c>
      <c r="F157" s="1">
        <v>4</v>
      </c>
      <c r="G157" s="2">
        <v>824000</v>
      </c>
      <c r="H157" s="2">
        <v>389752</v>
      </c>
      <c r="I157" s="2">
        <f t="shared" si="15"/>
        <v>1260000</v>
      </c>
      <c r="J157" s="2">
        <f t="shared" si="12"/>
        <v>2473752</v>
      </c>
    </row>
    <row r="158">
      <c r="B158" s="1">
        <v>10725</v>
      </c>
      <c r="C158" s="1" t="s">
        <v>255</v>
      </c>
      <c r="D158" s="1" t="s">
        <v>36</v>
      </c>
      <c r="E158" s="1" t="s">
        <v>256</v>
      </c>
      <c r="F158" s="1">
        <v>3</v>
      </c>
      <c r="G158" s="2">
        <v>618000</v>
      </c>
      <c r="H158" s="2">
        <v>459792</v>
      </c>
      <c r="I158" s="2">
        <v>900000</v>
      </c>
      <c r="J158" s="2">
        <f t="shared" si="12"/>
        <v>1977792</v>
      </c>
    </row>
    <row r="159">
      <c r="B159" s="1">
        <v>11281</v>
      </c>
      <c r="C159" s="1" t="s">
        <v>192</v>
      </c>
      <c r="D159" s="1" t="s">
        <v>22</v>
      </c>
      <c r="E159" s="1" t="s">
        <v>257</v>
      </c>
      <c r="F159" s="1">
        <v>4</v>
      </c>
      <c r="G159" s="2">
        <v>824000</v>
      </c>
      <c r="H159" s="2">
        <v>355968</v>
      </c>
      <c r="I159" s="2">
        <f t="shared" si="15"/>
        <v>1260000</v>
      </c>
      <c r="J159" s="2">
        <f t="shared" si="12"/>
        <v>2439968</v>
      </c>
    </row>
    <row r="160">
      <c r="B160" s="7" t="s">
        <v>11</v>
      </c>
      <c r="C160" s="1" t="s">
        <v>12</v>
      </c>
      <c r="D160" s="1" t="s">
        <v>16</v>
      </c>
      <c r="E160" s="1" t="s">
        <v>258</v>
      </c>
      <c r="F160" s="1">
        <v>1</v>
      </c>
      <c r="G160" s="2">
        <v>206000</v>
      </c>
      <c r="H160" s="2">
        <v>1885000</v>
      </c>
      <c r="I160" s="2">
        <v>0</v>
      </c>
      <c r="J160" s="2">
        <f t="shared" si="12"/>
        <v>2091000</v>
      </c>
    </row>
    <row r="161">
      <c r="B161" s="1">
        <v>11291</v>
      </c>
      <c r="C161" s="1" t="s">
        <v>259</v>
      </c>
      <c r="D161" s="1" t="s">
        <v>56</v>
      </c>
      <c r="E161" s="1" t="s">
        <v>260</v>
      </c>
      <c r="F161" s="1">
        <v>5</v>
      </c>
      <c r="G161" s="2">
        <v>1030000</v>
      </c>
      <c r="H161" s="2">
        <v>634068</v>
      </c>
      <c r="I161" s="2">
        <f>4*420000</f>
        <v>1680000</v>
      </c>
      <c r="J161" s="2">
        <f t="shared" si="12"/>
        <v>3344068</v>
      </c>
    </row>
    <row r="162">
      <c r="B162" s="7" t="s">
        <v>11</v>
      </c>
      <c r="C162" s="1" t="s">
        <v>168</v>
      </c>
      <c r="D162" s="1" t="s">
        <v>261</v>
      </c>
      <c r="E162" s="1" t="s">
        <v>262</v>
      </c>
      <c r="F162" s="1">
        <v>3</v>
      </c>
      <c r="G162" s="2">
        <v>618000</v>
      </c>
      <c r="H162" s="2">
        <v>206000</v>
      </c>
      <c r="I162" s="2">
        <v>900000</v>
      </c>
      <c r="J162" s="2">
        <f t="shared" si="12"/>
        <v>1724000</v>
      </c>
    </row>
    <row r="163">
      <c r="B163" s="1">
        <v>11284</v>
      </c>
      <c r="C163" s="1" t="s">
        <v>263</v>
      </c>
      <c r="D163" s="1" t="s">
        <v>22</v>
      </c>
      <c r="E163" s="1" t="s">
        <v>264</v>
      </c>
      <c r="F163" s="1">
        <v>1</v>
      </c>
      <c r="G163" s="2">
        <v>206000</v>
      </c>
      <c r="H163" s="2">
        <v>97232</v>
      </c>
      <c r="I163" s="2">
        <v>0</v>
      </c>
      <c r="J163" s="2">
        <f t="shared" si="12"/>
        <v>303232</v>
      </c>
    </row>
    <row r="164">
      <c r="B164" s="7" t="s">
        <v>11</v>
      </c>
      <c r="C164" s="1" t="s">
        <v>168</v>
      </c>
      <c r="D164" s="1" t="s">
        <v>87</v>
      </c>
      <c r="E164" s="1" t="s">
        <v>265</v>
      </c>
      <c r="F164" s="1">
        <v>1</v>
      </c>
      <c r="G164" s="2">
        <v>206000</v>
      </c>
      <c r="H164" s="2">
        <v>97232</v>
      </c>
      <c r="I164" s="2">
        <v>0</v>
      </c>
      <c r="J164" s="2">
        <f t="shared" si="12"/>
        <v>303232</v>
      </c>
    </row>
    <row r="165">
      <c r="B165" s="1">
        <v>11291</v>
      </c>
      <c r="C165" s="1" t="s">
        <v>58</v>
      </c>
      <c r="D165" s="1" t="s">
        <v>56</v>
      </c>
      <c r="E165" s="1" t="s">
        <v>260</v>
      </c>
      <c r="F165" s="1">
        <v>5</v>
      </c>
      <c r="G165" s="2">
        <v>1030000</v>
      </c>
      <c r="H165" s="2">
        <v>634068</v>
      </c>
      <c r="I165" s="2">
        <f>420000*4</f>
        <v>1680000</v>
      </c>
      <c r="J165" s="2">
        <f t="shared" si="12"/>
        <v>3344068</v>
      </c>
    </row>
    <row r="166">
      <c r="B166" s="7" t="s">
        <v>11</v>
      </c>
      <c r="C166" s="1" t="s">
        <v>266</v>
      </c>
      <c r="D166" s="1" t="s">
        <v>61</v>
      </c>
      <c r="E166" s="1" t="s">
        <v>267</v>
      </c>
      <c r="F166" s="1">
        <v>4</v>
      </c>
      <c r="G166" s="2">
        <f t="shared" ref="G161:G166" si="16">4*206000</f>
        <v>824000</v>
      </c>
      <c r="H166" s="2">
        <v>355968</v>
      </c>
      <c r="I166" s="2">
        <f>3*420000</f>
        <v>1260000</v>
      </c>
      <c r="J166" s="2">
        <f t="shared" si="12"/>
        <v>2439968</v>
      </c>
    </row>
    <row r="167">
      <c r="B167" s="1">
        <v>11285</v>
      </c>
      <c r="C167" s="1" t="s">
        <v>181</v>
      </c>
      <c r="D167" s="1" t="s">
        <v>22</v>
      </c>
      <c r="E167" s="1" t="s">
        <v>268</v>
      </c>
      <c r="F167" s="1">
        <v>2</v>
      </c>
      <c r="G167" s="2">
        <v>412000</v>
      </c>
      <c r="H167" s="2">
        <v>345256</v>
      </c>
      <c r="I167" s="2">
        <v>450000</v>
      </c>
      <c r="J167" s="2">
        <f t="shared" si="12"/>
        <v>1207256</v>
      </c>
    </row>
    <row r="168">
      <c r="B168" s="1">
        <v>11291</v>
      </c>
      <c r="C168" s="1" t="s">
        <v>55</v>
      </c>
      <c r="D168" s="1" t="s">
        <v>56</v>
      </c>
      <c r="E168" s="1" t="s">
        <v>260</v>
      </c>
      <c r="F168" s="1">
        <v>5</v>
      </c>
      <c r="G168" s="2">
        <v>1030000</v>
      </c>
      <c r="H168" s="2">
        <v>634068</v>
      </c>
      <c r="I168" s="2">
        <f>4*420000</f>
        <v>1680000</v>
      </c>
      <c r="J168" s="2">
        <f t="shared" si="12"/>
        <v>3344068</v>
      </c>
    </row>
    <row r="169">
      <c r="B169" s="1">
        <v>12000</v>
      </c>
      <c r="C169" s="1" t="s">
        <v>269</v>
      </c>
      <c r="D169" s="1" t="s">
        <v>87</v>
      </c>
      <c r="E169" s="1" t="s">
        <v>251</v>
      </c>
      <c r="F169" s="1">
        <v>6</v>
      </c>
      <c r="G169" s="2">
        <v>1236000</v>
      </c>
      <c r="H169" s="2">
        <v>97232</v>
      </c>
      <c r="I169" s="2">
        <f t="shared" ref="I169:I170" si="17">5*420000</f>
        <v>2100000</v>
      </c>
      <c r="J169" s="2">
        <f t="shared" si="12"/>
        <v>3433232</v>
      </c>
    </row>
    <row r="170">
      <c r="B170" s="7" t="s">
        <v>11</v>
      </c>
      <c r="C170" s="1" t="s">
        <v>89</v>
      </c>
      <c r="D170" s="1" t="s">
        <v>87</v>
      </c>
      <c r="E170" s="1" t="s">
        <v>251</v>
      </c>
      <c r="F170" s="1">
        <v>6</v>
      </c>
      <c r="G170" s="2">
        <v>1236000</v>
      </c>
      <c r="H170" s="2">
        <v>97232</v>
      </c>
      <c r="I170" s="2">
        <f t="shared" si="17"/>
        <v>2100000</v>
      </c>
      <c r="J170" s="2">
        <f t="shared" si="12"/>
        <v>3433232</v>
      </c>
    </row>
    <row r="171">
      <c r="B171" s="1">
        <v>12000</v>
      </c>
      <c r="C171" s="1" t="s">
        <v>86</v>
      </c>
      <c r="D171" s="1" t="s">
        <v>87</v>
      </c>
      <c r="E171" s="1" t="s">
        <v>268</v>
      </c>
      <c r="F171" s="1">
        <v>2</v>
      </c>
      <c r="G171" s="2">
        <v>412000</v>
      </c>
      <c r="H171" s="2">
        <v>97232</v>
      </c>
      <c r="I171" s="2">
        <v>450000</v>
      </c>
      <c r="J171" s="2">
        <f t="shared" si="12"/>
        <v>959232</v>
      </c>
    </row>
    <row r="172">
      <c r="B172" s="1">
        <v>11279</v>
      </c>
      <c r="C172" s="1" t="s">
        <v>270</v>
      </c>
      <c r="D172" s="1" t="s">
        <v>22</v>
      </c>
      <c r="E172" s="1" t="s">
        <v>253</v>
      </c>
      <c r="F172" s="1">
        <v>4</v>
      </c>
      <c r="G172" s="2">
        <v>824000</v>
      </c>
      <c r="H172" s="2">
        <v>459792</v>
      </c>
      <c r="I172" s="2">
        <v>1350000</v>
      </c>
      <c r="J172" s="2">
        <f t="shared" si="12"/>
        <v>2633792</v>
      </c>
    </row>
    <row r="173">
      <c r="B173" s="7" t="s">
        <v>11</v>
      </c>
      <c r="C173" s="1" t="s">
        <v>18</v>
      </c>
      <c r="D173" s="1" t="s">
        <v>19</v>
      </c>
      <c r="E173" s="1" t="s">
        <v>271</v>
      </c>
      <c r="F173" s="1">
        <v>13</v>
      </c>
      <c r="G173" s="2">
        <f>13*206000</f>
        <v>2678000</v>
      </c>
      <c r="H173" s="2">
        <f>548840+1195814</f>
        <v>1744654</v>
      </c>
      <c r="I173" s="2">
        <v>1071200</v>
      </c>
      <c r="J173" s="2">
        <f t="shared" si="12"/>
        <v>5493854</v>
      </c>
    </row>
    <row r="174">
      <c r="B174" s="7" t="s">
        <v>11</v>
      </c>
      <c r="C174" s="1" t="s">
        <v>12</v>
      </c>
      <c r="D174" s="1" t="s">
        <v>40</v>
      </c>
      <c r="E174" s="1" t="s">
        <v>265</v>
      </c>
      <c r="F174" s="1">
        <v>1</v>
      </c>
      <c r="G174" s="2">
        <v>206000</v>
      </c>
      <c r="H174" s="2">
        <v>2611740</v>
      </c>
      <c r="I174" s="2">
        <v>0</v>
      </c>
      <c r="J174" s="2">
        <f t="shared" si="12"/>
        <v>2817740</v>
      </c>
    </row>
    <row r="175">
      <c r="B175" s="7" t="s">
        <v>11</v>
      </c>
      <c r="C175" s="1" t="s">
        <v>272</v>
      </c>
      <c r="D175" s="1" t="s">
        <v>61</v>
      </c>
      <c r="E175" s="1" t="s">
        <v>273</v>
      </c>
      <c r="F175" s="1">
        <v>4</v>
      </c>
      <c r="G175" s="2">
        <v>824000</v>
      </c>
      <c r="H175" s="2">
        <v>355968</v>
      </c>
      <c r="I175" s="2">
        <f>3*450000</f>
        <v>1350000</v>
      </c>
      <c r="J175" s="2">
        <f t="shared" si="12"/>
        <v>2529968</v>
      </c>
    </row>
    <row r="176">
      <c r="B176" s="7" t="s">
        <v>11</v>
      </c>
      <c r="C176" s="1" t="s">
        <v>12</v>
      </c>
      <c r="D176" s="1" t="s">
        <v>36</v>
      </c>
      <c r="E176" s="1" t="s">
        <v>274</v>
      </c>
      <c r="F176" s="1">
        <v>1</v>
      </c>
      <c r="G176" s="2">
        <v>206000</v>
      </c>
      <c r="H176" s="2">
        <v>0</v>
      </c>
      <c r="I176" s="2">
        <v>0</v>
      </c>
      <c r="J176" s="2">
        <f t="shared" si="12"/>
        <v>206000</v>
      </c>
    </row>
    <row r="177">
      <c r="B177" s="7" t="s">
        <v>11</v>
      </c>
      <c r="C177" s="1" t="s">
        <v>266</v>
      </c>
      <c r="D177" s="1" t="s">
        <v>275</v>
      </c>
      <c r="E177" s="1" t="s">
        <v>276</v>
      </c>
      <c r="F177" s="1">
        <v>3</v>
      </c>
      <c r="G177" s="2">
        <v>618000</v>
      </c>
      <c r="H177" s="2">
        <v>2233742</v>
      </c>
      <c r="I177" s="2">
        <v>900000</v>
      </c>
      <c r="J177" s="2">
        <f t="shared" si="12"/>
        <v>3751742</v>
      </c>
    </row>
    <row r="178">
      <c r="B178" s="7" t="s">
        <v>11</v>
      </c>
      <c r="C178" s="1" t="s">
        <v>50</v>
      </c>
      <c r="D178" s="1" t="s">
        <v>277</v>
      </c>
      <c r="E178" s="1" t="s">
        <v>262</v>
      </c>
      <c r="F178" s="1">
        <v>3</v>
      </c>
      <c r="G178" s="2">
        <v>618000</v>
      </c>
      <c r="H178" s="2">
        <f>760000+455000</f>
        <v>1215000</v>
      </c>
      <c r="I178" s="2">
        <f>2*450000</f>
        <v>900000</v>
      </c>
      <c r="J178" s="2">
        <f t="shared" si="12"/>
        <v>2733000</v>
      </c>
    </row>
    <row r="179">
      <c r="B179" s="7" t="s">
        <v>11</v>
      </c>
      <c r="C179" s="1" t="s">
        <v>82</v>
      </c>
      <c r="D179" s="1" t="s">
        <v>130</v>
      </c>
      <c r="E179" s="1" t="s">
        <v>249</v>
      </c>
      <c r="F179" s="1">
        <v>3</v>
      </c>
      <c r="G179" s="2">
        <v>618000</v>
      </c>
      <c r="H179" s="2">
        <v>2501079</v>
      </c>
      <c r="I179" s="2">
        <v>900000</v>
      </c>
      <c r="J179" s="2">
        <f t="shared" si="12"/>
        <v>4019079</v>
      </c>
    </row>
    <row r="180">
      <c r="B180" s="7" t="s">
        <v>11</v>
      </c>
      <c r="C180" s="1" t="s">
        <v>82</v>
      </c>
      <c r="D180" s="1" t="s">
        <v>40</v>
      </c>
      <c r="E180" s="1" t="s">
        <v>278</v>
      </c>
      <c r="F180" s="1">
        <v>1</v>
      </c>
      <c r="G180" s="2">
        <v>206000</v>
      </c>
      <c r="H180" s="2">
        <v>582327</v>
      </c>
      <c r="I180" s="2">
        <v>0</v>
      </c>
      <c r="J180" s="2">
        <f t="shared" si="12"/>
        <v>788327</v>
      </c>
    </row>
    <row r="181">
      <c r="B181" s="7" t="s">
        <v>11</v>
      </c>
      <c r="C181" s="1" t="s">
        <v>279</v>
      </c>
      <c r="D181" s="1" t="s">
        <v>40</v>
      </c>
      <c r="E181" s="1" t="s">
        <v>280</v>
      </c>
      <c r="F181" s="1">
        <v>13</v>
      </c>
      <c r="G181" s="2">
        <v>2678000</v>
      </c>
      <c r="H181" s="2">
        <v>761286</v>
      </c>
      <c r="I181" s="2">
        <f t="shared" ref="I181:I182" si="18">12*380000</f>
        <v>4560000</v>
      </c>
      <c r="J181" s="2">
        <f t="shared" si="12"/>
        <v>7999286</v>
      </c>
    </row>
    <row r="182">
      <c r="B182" s="7" t="s">
        <v>11</v>
      </c>
      <c r="C182" s="1" t="s">
        <v>281</v>
      </c>
      <c r="D182" s="1" t="s">
        <v>22</v>
      </c>
      <c r="E182" s="1" t="s">
        <v>280</v>
      </c>
      <c r="F182" s="1">
        <v>13</v>
      </c>
      <c r="G182" s="2">
        <v>2678000</v>
      </c>
      <c r="H182" s="2">
        <v>0</v>
      </c>
      <c r="I182" s="2">
        <f t="shared" si="18"/>
        <v>4560000</v>
      </c>
      <c r="J182" s="2">
        <f t="shared" si="12"/>
        <v>7238000</v>
      </c>
    </row>
    <row r="183">
      <c r="B183" s="7" t="s">
        <v>11</v>
      </c>
      <c r="C183" s="1" t="s">
        <v>70</v>
      </c>
      <c r="D183" s="1" t="s">
        <v>19</v>
      </c>
      <c r="E183" s="1" t="s">
        <v>282</v>
      </c>
      <c r="F183" s="1">
        <v>1</v>
      </c>
      <c r="G183" s="2">
        <v>206000</v>
      </c>
      <c r="H183" s="2">
        <v>910000</v>
      </c>
      <c r="I183" s="2">
        <v>0</v>
      </c>
      <c r="J183" s="2">
        <f t="shared" si="12"/>
        <v>1116000</v>
      </c>
    </row>
    <row r="184">
      <c r="B184" s="11">
        <v>11400</v>
      </c>
      <c r="C184" s="11" t="s">
        <v>283</v>
      </c>
      <c r="D184" s="11" t="s">
        <v>284</v>
      </c>
      <c r="E184" s="12" t="s">
        <v>285</v>
      </c>
      <c r="F184" s="12">
        <v>3</v>
      </c>
      <c r="G184" s="13" t="s">
        <v>286</v>
      </c>
      <c r="H184" s="13" t="s">
        <v>287</v>
      </c>
      <c r="I184" s="14">
        <f t="shared" ref="I184:I247" si="19">IF(F184&lt;=3,F184*450000,IF(F184&lt;=5,F184*420000,IF(F184&lt;=8,F184&lt;=400000,IF(F184&lt;=15,F184*380000,IF(F184&gt;=16,F184*350000)))))</f>
        <v>1350000</v>
      </c>
      <c r="J184" s="15">
        <f t="shared" si="12"/>
        <v>3318246</v>
      </c>
    </row>
    <row r="185">
      <c r="B185" s="11">
        <v>10725</v>
      </c>
      <c r="C185" s="11" t="s">
        <v>288</v>
      </c>
      <c r="D185" s="11" t="s">
        <v>284</v>
      </c>
      <c r="E185" s="12" t="s">
        <v>285</v>
      </c>
      <c r="F185" s="12">
        <v>3</v>
      </c>
      <c r="G185" s="13" t="s">
        <v>286</v>
      </c>
      <c r="H185" s="13" t="s">
        <v>287</v>
      </c>
      <c r="I185" s="14">
        <f t="shared" si="19"/>
        <v>1350000</v>
      </c>
      <c r="J185" s="15">
        <f t="shared" si="12"/>
        <v>3318246</v>
      </c>
    </row>
    <row r="186">
      <c r="B186" s="11">
        <v>13700</v>
      </c>
      <c r="C186" s="11" t="s">
        <v>289</v>
      </c>
      <c r="D186" s="11" t="s">
        <v>290</v>
      </c>
      <c r="E186" s="12" t="s">
        <v>291</v>
      </c>
      <c r="F186" s="12">
        <f t="shared" ref="F186:F249" si="20">G186/206000</f>
        <v>13</v>
      </c>
      <c r="G186" s="13" t="s">
        <v>292</v>
      </c>
      <c r="H186" s="13" t="s">
        <v>293</v>
      </c>
      <c r="I186" s="14">
        <f t="shared" si="19"/>
        <v>4940000</v>
      </c>
      <c r="J186" s="15">
        <f t="shared" si="12"/>
        <v>8632900</v>
      </c>
    </row>
    <row r="187" ht="30">
      <c r="B187" s="11">
        <v>10900</v>
      </c>
      <c r="C187" s="11" t="s">
        <v>294</v>
      </c>
      <c r="D187" s="11" t="s">
        <v>284</v>
      </c>
      <c r="E187" s="12" t="s">
        <v>285</v>
      </c>
      <c r="F187" s="12">
        <f t="shared" si="20"/>
        <v>3</v>
      </c>
      <c r="G187" s="13" t="s">
        <v>286</v>
      </c>
      <c r="H187" s="13" t="s">
        <v>287</v>
      </c>
      <c r="I187" s="14">
        <f t="shared" si="19"/>
        <v>1350000</v>
      </c>
      <c r="J187" s="15">
        <f t="shared" si="12"/>
        <v>3318246</v>
      </c>
    </row>
    <row r="188">
      <c r="B188" s="11">
        <v>11500</v>
      </c>
      <c r="C188" s="11" t="s">
        <v>295</v>
      </c>
      <c r="D188" s="11" t="s">
        <v>296</v>
      </c>
      <c r="E188" s="12" t="s">
        <v>297</v>
      </c>
      <c r="F188" s="12">
        <f t="shared" si="20"/>
        <v>12</v>
      </c>
      <c r="G188" s="13" t="s">
        <v>298</v>
      </c>
      <c r="H188" s="13" t="s">
        <v>299</v>
      </c>
      <c r="I188" s="14">
        <f t="shared" si="19"/>
        <v>4560000</v>
      </c>
      <c r="J188" s="15">
        <f t="shared" si="12"/>
        <v>8002578</v>
      </c>
    </row>
    <row r="189">
      <c r="B189" s="11">
        <v>10900</v>
      </c>
      <c r="C189" s="11" t="s">
        <v>300</v>
      </c>
      <c r="D189" s="11" t="s">
        <v>301</v>
      </c>
      <c r="E189" s="12" t="s">
        <v>285</v>
      </c>
      <c r="F189" s="12">
        <f t="shared" si="20"/>
        <v>2</v>
      </c>
      <c r="G189" s="13" t="s">
        <v>302</v>
      </c>
      <c r="H189" s="13" t="s">
        <v>303</v>
      </c>
      <c r="I189" s="14">
        <f t="shared" si="19"/>
        <v>900000</v>
      </c>
      <c r="J189" s="15">
        <f t="shared" si="12"/>
        <v>1712012</v>
      </c>
    </row>
    <row r="190">
      <c r="B190" s="11">
        <v>10201</v>
      </c>
      <c r="C190" s="11" t="s">
        <v>304</v>
      </c>
      <c r="D190" s="11" t="s">
        <v>305</v>
      </c>
      <c r="E190" s="12" t="s">
        <v>291</v>
      </c>
      <c r="F190" s="12">
        <f t="shared" si="20"/>
        <v>14</v>
      </c>
      <c r="G190" s="13" t="s">
        <v>306</v>
      </c>
      <c r="H190" s="13" t="s">
        <v>307</v>
      </c>
      <c r="I190" s="14">
        <f t="shared" si="19"/>
        <v>5320000</v>
      </c>
      <c r="J190" s="15">
        <f t="shared" si="12"/>
        <v>8572328</v>
      </c>
    </row>
    <row r="191">
      <c r="B191" s="11">
        <v>13000</v>
      </c>
      <c r="C191" s="11" t="s">
        <v>308</v>
      </c>
      <c r="D191" s="11" t="s">
        <v>284</v>
      </c>
      <c r="E191" s="12" t="s">
        <v>291</v>
      </c>
      <c r="F191" s="12">
        <f t="shared" si="20"/>
        <v>14</v>
      </c>
      <c r="G191" s="13" t="s">
        <v>306</v>
      </c>
      <c r="H191" s="13" t="s">
        <v>309</v>
      </c>
      <c r="I191" s="14">
        <f t="shared" si="19"/>
        <v>5320000</v>
      </c>
      <c r="J191" s="15">
        <f t="shared" si="12"/>
        <v>8805740</v>
      </c>
    </row>
    <row r="192">
      <c r="B192" s="11">
        <v>13500</v>
      </c>
      <c r="C192" s="11" t="s">
        <v>310</v>
      </c>
      <c r="D192" s="11" t="s">
        <v>311</v>
      </c>
      <c r="E192" s="12" t="s">
        <v>297</v>
      </c>
      <c r="F192" s="12">
        <f t="shared" si="20"/>
        <v>13</v>
      </c>
      <c r="G192" s="13" t="s">
        <v>292</v>
      </c>
      <c r="H192" s="13" t="s">
        <v>312</v>
      </c>
      <c r="I192" s="14">
        <f t="shared" si="19"/>
        <v>4940000</v>
      </c>
      <c r="J192" s="15">
        <f t="shared" si="12"/>
        <v>8379286</v>
      </c>
    </row>
    <row r="193">
      <c r="B193" s="11">
        <v>13100</v>
      </c>
      <c r="C193" s="11" t="s">
        <v>313</v>
      </c>
      <c r="D193" s="11" t="s">
        <v>314</v>
      </c>
      <c r="E193" s="12" t="s">
        <v>315</v>
      </c>
      <c r="F193" s="12">
        <f t="shared" si="20"/>
        <v>10</v>
      </c>
      <c r="G193" s="13" t="s">
        <v>316</v>
      </c>
      <c r="H193" s="13">
        <v>0</v>
      </c>
      <c r="I193" s="14">
        <f t="shared" si="19"/>
        <v>3800000</v>
      </c>
      <c r="J193" s="15">
        <f t="shared" si="12"/>
        <v>5860000</v>
      </c>
    </row>
    <row r="194">
      <c r="B194" s="11">
        <v>11000</v>
      </c>
      <c r="C194" s="11" t="s">
        <v>317</v>
      </c>
      <c r="D194" s="11" t="s">
        <v>318</v>
      </c>
      <c r="E194" s="12" t="s">
        <v>297</v>
      </c>
      <c r="F194" s="12">
        <f t="shared" si="20"/>
        <v>13</v>
      </c>
      <c r="G194" s="13" t="s">
        <v>292</v>
      </c>
      <c r="H194" s="13">
        <v>0</v>
      </c>
      <c r="I194" s="14">
        <f t="shared" si="19"/>
        <v>4940000</v>
      </c>
      <c r="J194" s="15">
        <f t="shared" si="12"/>
        <v>7618000</v>
      </c>
    </row>
    <row r="195">
      <c r="B195" s="11">
        <v>12400</v>
      </c>
      <c r="C195" s="11" t="s">
        <v>79</v>
      </c>
      <c r="D195" s="11" t="s">
        <v>319</v>
      </c>
      <c r="E195" s="12" t="s">
        <v>291</v>
      </c>
      <c r="F195" s="12">
        <f t="shared" si="20"/>
        <v>13</v>
      </c>
      <c r="G195" s="13" t="s">
        <v>292</v>
      </c>
      <c r="H195" s="13" t="s">
        <v>320</v>
      </c>
      <c r="I195" s="14">
        <f t="shared" si="19"/>
        <v>4940000</v>
      </c>
      <c r="J195" s="15">
        <f t="shared" si="12"/>
        <v>7824000</v>
      </c>
    </row>
    <row r="196">
      <c r="B196" s="11">
        <v>11800</v>
      </c>
      <c r="C196" s="11" t="s">
        <v>321</v>
      </c>
      <c r="D196" s="11" t="s">
        <v>314</v>
      </c>
      <c r="E196" s="12" t="s">
        <v>291</v>
      </c>
      <c r="F196" s="12">
        <f t="shared" si="20"/>
        <v>13</v>
      </c>
      <c r="G196" s="13" t="s">
        <v>292</v>
      </c>
      <c r="H196" s="13" t="s">
        <v>322</v>
      </c>
      <c r="I196" s="14">
        <f t="shared" si="19"/>
        <v>4940000</v>
      </c>
      <c r="J196" s="15">
        <f t="shared" ref="J196:J259" si="21">G196+H196+I196</f>
        <v>8525082</v>
      </c>
    </row>
    <row r="197">
      <c r="B197" s="11">
        <v>12600</v>
      </c>
      <c r="C197" s="11" t="s">
        <v>323</v>
      </c>
      <c r="D197" s="11" t="s">
        <v>324</v>
      </c>
      <c r="E197" s="12" t="s">
        <v>291</v>
      </c>
      <c r="F197" s="12">
        <f t="shared" si="20"/>
        <v>14</v>
      </c>
      <c r="G197" s="13" t="s">
        <v>306</v>
      </c>
      <c r="H197" s="13" t="s">
        <v>325</v>
      </c>
      <c r="I197" s="14">
        <f t="shared" si="19"/>
        <v>5320000</v>
      </c>
      <c r="J197" s="15">
        <f t="shared" si="21"/>
        <v>8660848</v>
      </c>
    </row>
    <row r="198">
      <c r="B198" s="11">
        <v>13200</v>
      </c>
      <c r="C198" s="11" t="s">
        <v>326</v>
      </c>
      <c r="D198" s="11" t="s">
        <v>301</v>
      </c>
      <c r="E198" s="12" t="s">
        <v>327</v>
      </c>
      <c r="F198" s="12">
        <f t="shared" si="20"/>
        <v>3</v>
      </c>
      <c r="G198" s="13" t="s">
        <v>286</v>
      </c>
      <c r="H198" s="13" t="s">
        <v>328</v>
      </c>
      <c r="I198" s="14">
        <f t="shared" si="19"/>
        <v>1350000</v>
      </c>
      <c r="J198" s="15">
        <f t="shared" si="21"/>
        <v>3279871</v>
      </c>
    </row>
    <row r="199" ht="30">
      <c r="B199" s="11">
        <v>11100</v>
      </c>
      <c r="C199" s="11" t="s">
        <v>329</v>
      </c>
      <c r="D199" s="11" t="s">
        <v>330</v>
      </c>
      <c r="E199" s="12" t="s">
        <v>297</v>
      </c>
      <c r="F199" s="12">
        <f t="shared" si="20"/>
        <v>13</v>
      </c>
      <c r="G199" s="13" t="s">
        <v>292</v>
      </c>
      <c r="H199" s="13" t="s">
        <v>331</v>
      </c>
      <c r="I199" s="14">
        <f t="shared" si="19"/>
        <v>4940000</v>
      </c>
      <c r="J199" s="15">
        <f t="shared" si="21"/>
        <v>9163708</v>
      </c>
    </row>
    <row r="200">
      <c r="B200" s="11">
        <v>10725</v>
      </c>
      <c r="C200" s="11" t="s">
        <v>332</v>
      </c>
      <c r="D200" s="11" t="s">
        <v>284</v>
      </c>
      <c r="E200" s="12" t="s">
        <v>285</v>
      </c>
      <c r="F200" s="12">
        <f t="shared" si="20"/>
        <v>3</v>
      </c>
      <c r="G200" s="13" t="s">
        <v>286</v>
      </c>
      <c r="H200" s="13" t="s">
        <v>287</v>
      </c>
      <c r="I200" s="14">
        <f t="shared" si="19"/>
        <v>1350000</v>
      </c>
      <c r="J200" s="15">
        <f t="shared" si="21"/>
        <v>3318246</v>
      </c>
    </row>
    <row r="201">
      <c r="B201" s="11">
        <v>13200</v>
      </c>
      <c r="C201" s="11" t="s">
        <v>333</v>
      </c>
      <c r="D201" s="11" t="s">
        <v>301</v>
      </c>
      <c r="E201" s="12" t="s">
        <v>327</v>
      </c>
      <c r="F201" s="12">
        <f t="shared" si="20"/>
        <v>3</v>
      </c>
      <c r="G201" s="13" t="s">
        <v>286</v>
      </c>
      <c r="H201" s="13" t="s">
        <v>334</v>
      </c>
      <c r="I201" s="14">
        <f t="shared" si="19"/>
        <v>1350000</v>
      </c>
      <c r="J201" s="15">
        <f t="shared" si="21"/>
        <v>4017567</v>
      </c>
    </row>
    <row r="202" ht="30">
      <c r="B202" s="11">
        <v>13400</v>
      </c>
      <c r="C202" s="11" t="s">
        <v>235</v>
      </c>
      <c r="D202" s="11" t="s">
        <v>335</v>
      </c>
      <c r="E202" s="12" t="s">
        <v>336</v>
      </c>
      <c r="F202" s="12">
        <f t="shared" si="20"/>
        <v>12</v>
      </c>
      <c r="G202" s="13" t="s">
        <v>298</v>
      </c>
      <c r="H202" s="13" t="s">
        <v>337</v>
      </c>
      <c r="I202" s="14">
        <f t="shared" si="19"/>
        <v>4560000</v>
      </c>
      <c r="J202" s="15">
        <f t="shared" si="21"/>
        <v>7461000</v>
      </c>
    </row>
    <row r="203">
      <c r="B203" s="11">
        <v>13100</v>
      </c>
      <c r="C203" s="11" t="s">
        <v>338</v>
      </c>
      <c r="D203" s="11" t="s">
        <v>339</v>
      </c>
      <c r="E203" s="12" t="s">
        <v>340</v>
      </c>
      <c r="F203" s="12">
        <f t="shared" si="20"/>
        <v>15</v>
      </c>
      <c r="G203" s="13" t="s">
        <v>341</v>
      </c>
      <c r="H203" s="13" t="s">
        <v>342</v>
      </c>
      <c r="I203" s="14">
        <f t="shared" si="19"/>
        <v>5700000</v>
      </c>
      <c r="J203" s="15">
        <f t="shared" si="21"/>
        <v>11178708</v>
      </c>
    </row>
    <row r="204">
      <c r="B204" s="11">
        <v>11600</v>
      </c>
      <c r="C204" s="11" t="s">
        <v>63</v>
      </c>
      <c r="D204" s="11" t="s">
        <v>343</v>
      </c>
      <c r="E204" s="12" t="s">
        <v>340</v>
      </c>
      <c r="F204" s="12">
        <f t="shared" si="20"/>
        <v>13</v>
      </c>
      <c r="G204" s="13" t="s">
        <v>292</v>
      </c>
      <c r="H204" s="13">
        <v>0</v>
      </c>
      <c r="I204" s="14">
        <f t="shared" si="19"/>
        <v>4940000</v>
      </c>
      <c r="J204" s="15">
        <f t="shared" si="21"/>
        <v>7618000</v>
      </c>
    </row>
    <row r="205" ht="30">
      <c r="B205" s="11">
        <v>13500</v>
      </c>
      <c r="C205" s="11" t="s">
        <v>344</v>
      </c>
      <c r="D205" s="11" t="s">
        <v>311</v>
      </c>
      <c r="E205" s="12" t="s">
        <v>291</v>
      </c>
      <c r="F205" s="12">
        <f t="shared" si="20"/>
        <v>14</v>
      </c>
      <c r="G205" s="13" t="s">
        <v>306</v>
      </c>
      <c r="H205" s="13" t="s">
        <v>345</v>
      </c>
      <c r="I205" s="14">
        <f t="shared" si="19"/>
        <v>5320000</v>
      </c>
      <c r="J205" s="15">
        <f t="shared" si="21"/>
        <v>9039597</v>
      </c>
    </row>
    <row r="206">
      <c r="B206" s="11">
        <v>13200</v>
      </c>
      <c r="C206" s="11" t="s">
        <v>346</v>
      </c>
      <c r="D206" s="11" t="s">
        <v>301</v>
      </c>
      <c r="E206" s="12" t="s">
        <v>347</v>
      </c>
      <c r="F206" s="12">
        <f t="shared" si="20"/>
        <v>3</v>
      </c>
      <c r="G206" s="13" t="s">
        <v>286</v>
      </c>
      <c r="H206" s="13" t="s">
        <v>348</v>
      </c>
      <c r="I206" s="14">
        <f t="shared" si="19"/>
        <v>1350000</v>
      </c>
      <c r="J206" s="15">
        <f t="shared" si="21"/>
        <v>3928340</v>
      </c>
    </row>
    <row r="207">
      <c r="B207" s="11">
        <v>10599</v>
      </c>
      <c r="C207" s="11" t="s">
        <v>349</v>
      </c>
      <c r="D207" s="11" t="s">
        <v>296</v>
      </c>
      <c r="E207" s="12" t="s">
        <v>291</v>
      </c>
      <c r="F207" s="12">
        <f t="shared" si="20"/>
        <v>13</v>
      </c>
      <c r="G207" s="13" t="s">
        <v>292</v>
      </c>
      <c r="H207" s="13" t="s">
        <v>350</v>
      </c>
      <c r="I207" s="14">
        <f t="shared" si="19"/>
        <v>4940000</v>
      </c>
      <c r="J207" s="15">
        <f t="shared" si="21"/>
        <v>7871792</v>
      </c>
    </row>
    <row r="208">
      <c r="B208" s="11">
        <v>13200</v>
      </c>
      <c r="C208" s="11" t="s">
        <v>351</v>
      </c>
      <c r="D208" s="11" t="s">
        <v>301</v>
      </c>
      <c r="E208" s="12" t="s">
        <v>347</v>
      </c>
      <c r="F208" s="12">
        <f t="shared" si="20"/>
        <v>3</v>
      </c>
      <c r="G208" s="13" t="s">
        <v>286</v>
      </c>
      <c r="H208" s="13" t="s">
        <v>352</v>
      </c>
      <c r="I208" s="14">
        <f t="shared" si="19"/>
        <v>1350000</v>
      </c>
      <c r="J208" s="15">
        <f t="shared" si="21"/>
        <v>2065232</v>
      </c>
    </row>
    <row r="209">
      <c r="B209" s="11">
        <v>11284</v>
      </c>
      <c r="C209" s="11" t="s">
        <v>208</v>
      </c>
      <c r="D209" s="11" t="s">
        <v>301</v>
      </c>
      <c r="E209" s="12" t="s">
        <v>353</v>
      </c>
      <c r="F209" s="12">
        <f t="shared" si="20"/>
        <v>1</v>
      </c>
      <c r="G209" s="13" t="s">
        <v>320</v>
      </c>
      <c r="H209" s="13" t="s">
        <v>352</v>
      </c>
      <c r="I209" s="14">
        <v>0</v>
      </c>
      <c r="J209" s="15">
        <f t="shared" si="21"/>
        <v>303232</v>
      </c>
    </row>
    <row r="210">
      <c r="B210" s="11">
        <v>22942</v>
      </c>
      <c r="C210" s="11" t="s">
        <v>354</v>
      </c>
      <c r="D210" s="11" t="s">
        <v>296</v>
      </c>
      <c r="E210" s="12" t="s">
        <v>347</v>
      </c>
      <c r="F210" s="12">
        <f t="shared" si="20"/>
        <v>5</v>
      </c>
      <c r="G210" s="13" t="s">
        <v>355</v>
      </c>
      <c r="H210" s="13">
        <v>0</v>
      </c>
      <c r="I210" s="14">
        <f t="shared" si="19"/>
        <v>2100000</v>
      </c>
      <c r="J210" s="15">
        <f t="shared" si="21"/>
        <v>3130000</v>
      </c>
    </row>
    <row r="211">
      <c r="B211" s="11">
        <v>11900</v>
      </c>
      <c r="C211" s="11" t="s">
        <v>18</v>
      </c>
      <c r="D211" s="11" t="s">
        <v>284</v>
      </c>
      <c r="E211" s="12" t="s">
        <v>356</v>
      </c>
      <c r="F211" s="12">
        <f t="shared" si="20"/>
        <v>6</v>
      </c>
      <c r="G211" s="13" t="s">
        <v>357</v>
      </c>
      <c r="H211" s="13" t="s">
        <v>358</v>
      </c>
      <c r="I211" s="14">
        <f>5*420000</f>
        <v>2100000</v>
      </c>
      <c r="J211" s="15">
        <f t="shared" si="21"/>
        <v>4072200</v>
      </c>
    </row>
    <row r="212" ht="30">
      <c r="B212" s="11">
        <v>13200</v>
      </c>
      <c r="C212" s="11" t="s">
        <v>359</v>
      </c>
      <c r="D212" s="11" t="s">
        <v>301</v>
      </c>
      <c r="E212" s="12" t="s">
        <v>360</v>
      </c>
      <c r="F212" s="12">
        <f t="shared" si="20"/>
        <v>3</v>
      </c>
      <c r="G212" s="13" t="s">
        <v>286</v>
      </c>
      <c r="H212" s="13" t="s">
        <v>361</v>
      </c>
      <c r="I212" s="14">
        <f t="shared" si="19"/>
        <v>1350000</v>
      </c>
      <c r="J212" s="15">
        <f t="shared" si="21"/>
        <v>2313256</v>
      </c>
    </row>
    <row r="213">
      <c r="B213" s="11">
        <v>13100</v>
      </c>
      <c r="C213" s="11" t="s">
        <v>313</v>
      </c>
      <c r="D213" s="11" t="s">
        <v>314</v>
      </c>
      <c r="E213" s="12" t="s">
        <v>362</v>
      </c>
      <c r="F213" s="12">
        <f t="shared" si="20"/>
        <v>3</v>
      </c>
      <c r="G213" s="13" t="s">
        <v>286</v>
      </c>
      <c r="H213" s="13">
        <v>0</v>
      </c>
      <c r="I213" s="14">
        <f t="shared" si="19"/>
        <v>1350000</v>
      </c>
      <c r="J213" s="15">
        <f t="shared" si="21"/>
        <v>1968000</v>
      </c>
    </row>
    <row r="214">
      <c r="B214" s="11">
        <v>13200</v>
      </c>
      <c r="C214" s="11" t="s">
        <v>363</v>
      </c>
      <c r="D214" s="11" t="s">
        <v>296</v>
      </c>
      <c r="E214" s="12" t="s">
        <v>364</v>
      </c>
      <c r="F214" s="12">
        <f t="shared" si="20"/>
        <v>10</v>
      </c>
      <c r="G214" s="13" t="s">
        <v>316</v>
      </c>
      <c r="H214" s="13">
        <v>0</v>
      </c>
      <c r="I214" s="14">
        <f t="shared" si="19"/>
        <v>3800000</v>
      </c>
      <c r="J214" s="15">
        <f t="shared" si="21"/>
        <v>5860000</v>
      </c>
    </row>
    <row r="215">
      <c r="B215" s="11">
        <v>12600</v>
      </c>
      <c r="C215" s="11" t="s">
        <v>365</v>
      </c>
      <c r="D215" s="11" t="s">
        <v>330</v>
      </c>
      <c r="E215" s="12" t="s">
        <v>366</v>
      </c>
      <c r="F215" s="12">
        <f t="shared" si="20"/>
        <v>7</v>
      </c>
      <c r="G215" s="13" t="s">
        <v>367</v>
      </c>
      <c r="H215" s="13" t="s">
        <v>368</v>
      </c>
      <c r="I215" s="14">
        <f t="shared" ref="I215:I216" si="22">6*400000</f>
        <v>2400000</v>
      </c>
      <c r="J215" s="15">
        <f t="shared" si="21"/>
        <v>4197968</v>
      </c>
    </row>
    <row r="216">
      <c r="B216" s="11">
        <v>13000</v>
      </c>
      <c r="C216" s="11" t="s">
        <v>213</v>
      </c>
      <c r="D216" s="11" t="s">
        <v>330</v>
      </c>
      <c r="E216" s="12" t="s">
        <v>366</v>
      </c>
      <c r="F216" s="12">
        <f t="shared" si="20"/>
        <v>7</v>
      </c>
      <c r="G216" s="13" t="s">
        <v>367</v>
      </c>
      <c r="H216" s="13" t="s">
        <v>368</v>
      </c>
      <c r="I216" s="14">
        <f t="shared" si="22"/>
        <v>2400000</v>
      </c>
      <c r="J216" s="15">
        <f t="shared" si="21"/>
        <v>4197968</v>
      </c>
    </row>
    <row r="217" ht="30">
      <c r="B217" s="11">
        <v>10900</v>
      </c>
      <c r="C217" s="11" t="s">
        <v>369</v>
      </c>
      <c r="D217" s="11" t="s">
        <v>301</v>
      </c>
      <c r="E217" s="12" t="s">
        <v>366</v>
      </c>
      <c r="F217" s="12">
        <f t="shared" si="20"/>
        <v>6</v>
      </c>
      <c r="G217" s="13" t="s">
        <v>357</v>
      </c>
      <c r="H217" s="13" t="s">
        <v>370</v>
      </c>
      <c r="I217" s="14">
        <f t="shared" ref="I217:I218" si="23">5*420000</f>
        <v>2100000</v>
      </c>
      <c r="J217" s="15">
        <f t="shared" si="21"/>
        <v>3795792</v>
      </c>
    </row>
    <row r="218">
      <c r="B218" s="11">
        <v>10900</v>
      </c>
      <c r="C218" s="11" t="s">
        <v>371</v>
      </c>
      <c r="D218" s="11" t="s">
        <v>301</v>
      </c>
      <c r="E218" s="12" t="s">
        <v>366</v>
      </c>
      <c r="F218" s="12">
        <f t="shared" si="20"/>
        <v>6</v>
      </c>
      <c r="G218" s="13" t="s">
        <v>357</v>
      </c>
      <c r="H218" s="13" t="s">
        <v>370</v>
      </c>
      <c r="I218" s="14">
        <f t="shared" si="23"/>
        <v>2100000</v>
      </c>
      <c r="J218" s="15">
        <f t="shared" si="21"/>
        <v>3795792</v>
      </c>
    </row>
    <row r="219">
      <c r="B219" s="11">
        <v>11283</v>
      </c>
      <c r="C219" s="11" t="s">
        <v>372</v>
      </c>
      <c r="D219" s="11" t="s">
        <v>301</v>
      </c>
      <c r="E219" s="12" t="s">
        <v>373</v>
      </c>
      <c r="F219" s="12">
        <f t="shared" si="20"/>
        <v>13</v>
      </c>
      <c r="G219" s="13" t="s">
        <v>292</v>
      </c>
      <c r="H219" s="13" t="s">
        <v>374</v>
      </c>
      <c r="I219" s="14">
        <f t="shared" si="19"/>
        <v>4940000</v>
      </c>
      <c r="J219" s="15">
        <f t="shared" si="21"/>
        <v>9005510</v>
      </c>
    </row>
    <row r="220">
      <c r="B220" s="11">
        <v>13200</v>
      </c>
      <c r="C220" s="11" t="s">
        <v>375</v>
      </c>
      <c r="D220" s="11" t="s">
        <v>301</v>
      </c>
      <c r="E220" s="12" t="s">
        <v>347</v>
      </c>
      <c r="F220" s="12">
        <f t="shared" si="20"/>
        <v>3</v>
      </c>
      <c r="G220" s="13" t="s">
        <v>286</v>
      </c>
      <c r="H220" s="13" t="s">
        <v>368</v>
      </c>
      <c r="I220" s="14">
        <f t="shared" si="19"/>
        <v>1350000</v>
      </c>
      <c r="J220" s="15">
        <f t="shared" si="21"/>
        <v>2323968</v>
      </c>
    </row>
    <row r="221">
      <c r="B221" s="11">
        <v>13200</v>
      </c>
      <c r="C221" s="11" t="s">
        <v>376</v>
      </c>
      <c r="D221" s="11" t="s">
        <v>296</v>
      </c>
      <c r="E221" s="12" t="s">
        <v>362</v>
      </c>
      <c r="F221" s="12">
        <f t="shared" si="20"/>
        <v>2</v>
      </c>
      <c r="G221" s="13" t="s">
        <v>302</v>
      </c>
      <c r="H221" s="13" t="s">
        <v>299</v>
      </c>
      <c r="I221" s="14">
        <f t="shared" si="19"/>
        <v>900000</v>
      </c>
      <c r="J221" s="15">
        <f t="shared" si="21"/>
        <v>2282578</v>
      </c>
    </row>
    <row r="222">
      <c r="B222" s="11">
        <v>13500</v>
      </c>
      <c r="C222" s="11" t="s">
        <v>39</v>
      </c>
      <c r="D222" s="11" t="s">
        <v>284</v>
      </c>
      <c r="E222" s="12" t="s">
        <v>377</v>
      </c>
      <c r="F222" s="12">
        <f t="shared" si="20"/>
        <v>3</v>
      </c>
      <c r="G222" s="13" t="s">
        <v>286</v>
      </c>
      <c r="H222" s="13" t="s">
        <v>378</v>
      </c>
      <c r="I222" s="14">
        <f t="shared" si="19"/>
        <v>1350000</v>
      </c>
      <c r="J222" s="15">
        <f t="shared" si="21"/>
        <v>2259696</v>
      </c>
    </row>
    <row r="223">
      <c r="B223" s="11">
        <v>10900</v>
      </c>
      <c r="C223" s="11" t="s">
        <v>379</v>
      </c>
      <c r="D223" s="11" t="s">
        <v>339</v>
      </c>
      <c r="E223" s="12" t="s">
        <v>380</v>
      </c>
      <c r="F223" s="12">
        <f t="shared" si="20"/>
        <v>5</v>
      </c>
      <c r="G223" s="13" t="s">
        <v>355</v>
      </c>
      <c r="H223" s="13" t="s">
        <v>381</v>
      </c>
      <c r="I223" s="14">
        <f t="shared" si="19"/>
        <v>2100000</v>
      </c>
      <c r="J223" s="15">
        <f t="shared" si="21"/>
        <v>5032079</v>
      </c>
    </row>
    <row r="224">
      <c r="B224" s="11">
        <v>11600</v>
      </c>
      <c r="C224" s="11" t="s">
        <v>382</v>
      </c>
      <c r="D224" s="11" t="s">
        <v>343</v>
      </c>
      <c r="E224" s="12" t="s">
        <v>383</v>
      </c>
      <c r="F224" s="12">
        <f t="shared" si="20"/>
        <v>4</v>
      </c>
      <c r="G224" s="13" t="s">
        <v>384</v>
      </c>
      <c r="H224" s="13">
        <v>0</v>
      </c>
      <c r="I224" s="14">
        <f t="shared" si="19"/>
        <v>1680000</v>
      </c>
      <c r="J224" s="15">
        <f t="shared" si="21"/>
        <v>2504000</v>
      </c>
    </row>
    <row r="225">
      <c r="B225" s="11">
        <v>13200</v>
      </c>
      <c r="C225" s="11" t="s">
        <v>351</v>
      </c>
      <c r="D225" s="11" t="s">
        <v>296</v>
      </c>
      <c r="E225" s="12" t="s">
        <v>385</v>
      </c>
      <c r="F225" s="12">
        <f t="shared" si="20"/>
        <v>6</v>
      </c>
      <c r="G225" s="13" t="s">
        <v>357</v>
      </c>
      <c r="H225" s="13" t="s">
        <v>386</v>
      </c>
      <c r="I225" s="14">
        <f>5*420000</f>
        <v>2100000</v>
      </c>
      <c r="J225" s="15">
        <f t="shared" si="21"/>
        <v>4095250</v>
      </c>
    </row>
    <row r="226">
      <c r="B226" s="11">
        <v>11291</v>
      </c>
      <c r="C226" s="11" t="s">
        <v>387</v>
      </c>
      <c r="D226" s="11" t="s">
        <v>290</v>
      </c>
      <c r="E226" s="12" t="s">
        <v>388</v>
      </c>
      <c r="F226" s="12">
        <f t="shared" si="20"/>
        <v>1</v>
      </c>
      <c r="G226" s="13" t="s">
        <v>320</v>
      </c>
      <c r="H226" s="13" t="s">
        <v>389</v>
      </c>
      <c r="I226" s="14">
        <v>0</v>
      </c>
      <c r="J226" s="15">
        <f t="shared" si="21"/>
        <v>1325000</v>
      </c>
    </row>
    <row r="227">
      <c r="B227" s="11">
        <v>10900</v>
      </c>
      <c r="C227" s="11" t="s">
        <v>390</v>
      </c>
      <c r="D227" s="11" t="s">
        <v>330</v>
      </c>
      <c r="E227" s="12" t="s">
        <v>391</v>
      </c>
      <c r="F227" s="12">
        <f t="shared" si="20"/>
        <v>3</v>
      </c>
      <c r="G227" s="13" t="s">
        <v>286</v>
      </c>
      <c r="H227" s="13" t="s">
        <v>392</v>
      </c>
      <c r="I227" s="14">
        <f t="shared" si="19"/>
        <v>1350000</v>
      </c>
      <c r="J227" s="15">
        <f t="shared" si="21"/>
        <v>2353328</v>
      </c>
    </row>
    <row r="228">
      <c r="B228" s="11">
        <v>10900</v>
      </c>
      <c r="C228" s="11" t="s">
        <v>390</v>
      </c>
      <c r="D228" s="11" t="s">
        <v>335</v>
      </c>
      <c r="E228" s="12" t="s">
        <v>393</v>
      </c>
      <c r="F228" s="12">
        <f t="shared" si="20"/>
        <v>10</v>
      </c>
      <c r="G228" s="13" t="s">
        <v>316</v>
      </c>
      <c r="H228" s="13" t="s">
        <v>394</v>
      </c>
      <c r="I228" s="14">
        <f t="shared" si="19"/>
        <v>3800000</v>
      </c>
      <c r="J228" s="15">
        <f t="shared" si="21"/>
        <v>7492725</v>
      </c>
    </row>
    <row r="229">
      <c r="B229" s="11">
        <v>10900</v>
      </c>
      <c r="C229" s="11" t="s">
        <v>379</v>
      </c>
      <c r="D229" s="11" t="s">
        <v>335</v>
      </c>
      <c r="E229" s="12" t="s">
        <v>393</v>
      </c>
      <c r="F229" s="12">
        <f t="shared" si="20"/>
        <v>9</v>
      </c>
      <c r="G229" s="13" t="s">
        <v>395</v>
      </c>
      <c r="H229" s="13" t="s">
        <v>396</v>
      </c>
      <c r="I229" s="14">
        <f t="shared" si="19"/>
        <v>3420000</v>
      </c>
      <c r="J229" s="15">
        <f t="shared" si="21"/>
        <v>7147304</v>
      </c>
    </row>
    <row r="230">
      <c r="B230" s="11">
        <v>10101</v>
      </c>
      <c r="C230" s="11" t="s">
        <v>397</v>
      </c>
      <c r="D230" s="11" t="s">
        <v>398</v>
      </c>
      <c r="E230" s="12" t="s">
        <v>399</v>
      </c>
      <c r="F230" s="12">
        <f t="shared" si="20"/>
        <v>5</v>
      </c>
      <c r="G230" s="13" t="s">
        <v>355</v>
      </c>
      <c r="H230" s="13" t="s">
        <v>400</v>
      </c>
      <c r="I230" s="14">
        <f t="shared" si="19"/>
        <v>2100000</v>
      </c>
      <c r="J230" s="15">
        <f t="shared" si="21"/>
        <v>3290680</v>
      </c>
    </row>
    <row r="231">
      <c r="B231" s="11">
        <v>13700</v>
      </c>
      <c r="C231" s="11" t="s">
        <v>401</v>
      </c>
      <c r="D231" s="11" t="s">
        <v>330</v>
      </c>
      <c r="E231" s="12" t="s">
        <v>366</v>
      </c>
      <c r="F231" s="12">
        <f t="shared" si="20"/>
        <v>7</v>
      </c>
      <c r="G231" s="13" t="s">
        <v>367</v>
      </c>
      <c r="H231" s="13" t="s">
        <v>368</v>
      </c>
      <c r="I231" s="14">
        <f>6*400000</f>
        <v>2400000</v>
      </c>
      <c r="J231" s="15">
        <f t="shared" si="21"/>
        <v>4197968</v>
      </c>
    </row>
    <row r="232">
      <c r="B232" s="11">
        <v>10101</v>
      </c>
      <c r="C232" s="11" t="s">
        <v>402</v>
      </c>
      <c r="D232" s="11" t="s">
        <v>398</v>
      </c>
      <c r="E232" s="12" t="s">
        <v>340</v>
      </c>
      <c r="F232" s="12">
        <f t="shared" si="20"/>
        <v>13</v>
      </c>
      <c r="G232" s="13" t="s">
        <v>292</v>
      </c>
      <c r="H232" s="13" t="s">
        <v>403</v>
      </c>
      <c r="I232" s="14">
        <f t="shared" si="19"/>
        <v>4940000</v>
      </c>
      <c r="J232" s="15">
        <f t="shared" si="21"/>
        <v>7939360</v>
      </c>
    </row>
    <row r="233">
      <c r="B233" s="11">
        <v>11933</v>
      </c>
      <c r="C233" s="11" t="s">
        <v>404</v>
      </c>
      <c r="D233" s="11" t="s">
        <v>301</v>
      </c>
      <c r="E233" s="12" t="s">
        <v>405</v>
      </c>
      <c r="F233" s="12">
        <f t="shared" si="20"/>
        <v>1</v>
      </c>
      <c r="G233" s="13" t="s">
        <v>320</v>
      </c>
      <c r="H233" s="13" t="s">
        <v>378</v>
      </c>
      <c r="I233" s="14">
        <v>0</v>
      </c>
      <c r="J233" s="15">
        <f t="shared" si="21"/>
        <v>497696</v>
      </c>
    </row>
    <row r="234">
      <c r="B234" s="11">
        <v>10600</v>
      </c>
      <c r="C234" s="11" t="s">
        <v>406</v>
      </c>
      <c r="D234" s="11" t="s">
        <v>330</v>
      </c>
      <c r="E234" s="12" t="s">
        <v>366</v>
      </c>
      <c r="F234" s="12">
        <f t="shared" si="20"/>
        <v>7</v>
      </c>
      <c r="G234" s="13" t="s">
        <v>367</v>
      </c>
      <c r="H234" s="13" t="s">
        <v>368</v>
      </c>
      <c r="I234" s="14">
        <f>6*400000</f>
        <v>2400000</v>
      </c>
      <c r="J234" s="15">
        <f t="shared" si="21"/>
        <v>4197968</v>
      </c>
    </row>
    <row r="235">
      <c r="B235" s="11">
        <v>10900</v>
      </c>
      <c r="C235" s="11" t="s">
        <v>134</v>
      </c>
      <c r="D235" s="11" t="s">
        <v>301</v>
      </c>
      <c r="E235" s="12" t="s">
        <v>405</v>
      </c>
      <c r="F235" s="12">
        <f t="shared" si="20"/>
        <v>1</v>
      </c>
      <c r="G235" s="13" t="s">
        <v>320</v>
      </c>
      <c r="H235" s="13" t="s">
        <v>378</v>
      </c>
      <c r="I235" s="14">
        <v>0</v>
      </c>
      <c r="J235" s="15">
        <f t="shared" si="21"/>
        <v>497696</v>
      </c>
    </row>
    <row r="236">
      <c r="B236" s="11">
        <v>13000</v>
      </c>
      <c r="C236" s="11" t="s">
        <v>407</v>
      </c>
      <c r="D236" s="11" t="s">
        <v>296</v>
      </c>
      <c r="E236" s="12" t="s">
        <v>408</v>
      </c>
      <c r="F236" s="12">
        <f t="shared" si="20"/>
        <v>2</v>
      </c>
      <c r="G236" s="13" t="s">
        <v>302</v>
      </c>
      <c r="H236" s="13" t="s">
        <v>409</v>
      </c>
      <c r="I236" s="14">
        <f t="shared" si="19"/>
        <v>900000</v>
      </c>
      <c r="J236" s="15">
        <f t="shared" si="21"/>
        <v>2791578</v>
      </c>
    </row>
    <row r="237">
      <c r="B237" s="11">
        <v>13000</v>
      </c>
      <c r="C237" s="11" t="s">
        <v>410</v>
      </c>
      <c r="D237" s="11" t="s">
        <v>296</v>
      </c>
      <c r="E237" s="12" t="s">
        <v>408</v>
      </c>
      <c r="F237" s="12">
        <f t="shared" si="20"/>
        <v>2</v>
      </c>
      <c r="G237" s="13" t="s">
        <v>302</v>
      </c>
      <c r="H237" s="13" t="s">
        <v>411</v>
      </c>
      <c r="I237" s="14">
        <f t="shared" si="19"/>
        <v>900000</v>
      </c>
      <c r="J237" s="15">
        <f t="shared" si="21"/>
        <v>2074792</v>
      </c>
    </row>
    <row r="238">
      <c r="B238" s="11" t="s">
        <v>11</v>
      </c>
      <c r="C238" s="11" t="s">
        <v>140</v>
      </c>
      <c r="D238" s="11" t="s">
        <v>412</v>
      </c>
      <c r="E238" s="12" t="s">
        <v>383</v>
      </c>
      <c r="F238" s="12">
        <f t="shared" si="20"/>
        <v>4</v>
      </c>
      <c r="G238" s="13" t="s">
        <v>384</v>
      </c>
      <c r="H238" s="13">
        <v>0</v>
      </c>
      <c r="I238" s="14">
        <f t="shared" si="19"/>
        <v>1680000</v>
      </c>
      <c r="J238" s="15">
        <f t="shared" si="21"/>
        <v>2504000</v>
      </c>
    </row>
    <row r="239" ht="30">
      <c r="B239" s="11">
        <v>12400</v>
      </c>
      <c r="C239" s="11" t="s">
        <v>413</v>
      </c>
      <c r="D239" s="11" t="s">
        <v>343</v>
      </c>
      <c r="E239" s="12" t="s">
        <v>414</v>
      </c>
      <c r="F239" s="12">
        <f t="shared" si="20"/>
        <v>1</v>
      </c>
      <c r="G239" s="13" t="s">
        <v>320</v>
      </c>
      <c r="H239" s="13" t="s">
        <v>415</v>
      </c>
      <c r="I239" s="14">
        <v>0</v>
      </c>
      <c r="J239" s="15">
        <f t="shared" si="21"/>
        <v>293344</v>
      </c>
    </row>
    <row r="240" ht="30">
      <c r="B240" s="11">
        <v>13500</v>
      </c>
      <c r="C240" s="11" t="s">
        <v>416</v>
      </c>
      <c r="D240" s="11" t="s">
        <v>284</v>
      </c>
      <c r="E240" s="12" t="s">
        <v>377</v>
      </c>
      <c r="F240" s="12">
        <f t="shared" si="20"/>
        <v>3</v>
      </c>
      <c r="G240" s="13" t="s">
        <v>286</v>
      </c>
      <c r="H240" s="13" t="s">
        <v>378</v>
      </c>
      <c r="I240" s="14">
        <f t="shared" si="19"/>
        <v>1350000</v>
      </c>
      <c r="J240" s="15">
        <f t="shared" si="21"/>
        <v>2259696</v>
      </c>
    </row>
    <row r="241">
      <c r="B241" s="11">
        <v>12000</v>
      </c>
      <c r="C241" s="11" t="s">
        <v>417</v>
      </c>
      <c r="D241" s="11" t="s">
        <v>305</v>
      </c>
      <c r="E241" s="12" t="s">
        <v>418</v>
      </c>
      <c r="F241" s="12">
        <f t="shared" si="20"/>
        <v>8</v>
      </c>
      <c r="G241" s="13" t="s">
        <v>419</v>
      </c>
      <c r="H241" s="13" t="s">
        <v>420</v>
      </c>
      <c r="I241" s="14">
        <f>7*400000</f>
        <v>2800000</v>
      </c>
      <c r="J241" s="15">
        <f t="shared" si="21"/>
        <v>4850936</v>
      </c>
    </row>
    <row r="242">
      <c r="B242" s="11">
        <v>13000</v>
      </c>
      <c r="C242" s="11" t="s">
        <v>308</v>
      </c>
      <c r="D242" s="11" t="s">
        <v>314</v>
      </c>
      <c r="E242" s="12" t="s">
        <v>421</v>
      </c>
      <c r="F242" s="12">
        <f t="shared" si="20"/>
        <v>1</v>
      </c>
      <c r="G242" s="13" t="s">
        <v>320</v>
      </c>
      <c r="H242" s="13" t="s">
        <v>422</v>
      </c>
      <c r="I242" s="14">
        <v>0</v>
      </c>
      <c r="J242" s="15">
        <f t="shared" si="21"/>
        <v>1927994</v>
      </c>
    </row>
    <row r="243">
      <c r="B243" s="11">
        <v>13000</v>
      </c>
      <c r="C243" s="11" t="s">
        <v>410</v>
      </c>
      <c r="D243" s="11" t="s">
        <v>335</v>
      </c>
      <c r="E243" s="12" t="s">
        <v>423</v>
      </c>
      <c r="F243" s="12">
        <f t="shared" si="20"/>
        <v>2</v>
      </c>
      <c r="G243" s="13" t="s">
        <v>302</v>
      </c>
      <c r="H243" s="13" t="s">
        <v>424</v>
      </c>
      <c r="I243" s="14">
        <f t="shared" si="19"/>
        <v>900000</v>
      </c>
      <c r="J243" s="15">
        <f t="shared" si="21"/>
        <v>1904608</v>
      </c>
    </row>
    <row r="244" ht="30">
      <c r="B244" s="11">
        <v>11100</v>
      </c>
      <c r="C244" s="11" t="s">
        <v>425</v>
      </c>
      <c r="D244" s="11" t="s">
        <v>330</v>
      </c>
      <c r="E244" s="12" t="s">
        <v>366</v>
      </c>
      <c r="F244" s="12">
        <f t="shared" si="20"/>
        <v>7</v>
      </c>
      <c r="G244" s="13" t="s">
        <v>367</v>
      </c>
      <c r="H244" s="13" t="s">
        <v>426</v>
      </c>
      <c r="I244" s="14">
        <f>7*400000</f>
        <v>2800000</v>
      </c>
      <c r="J244" s="15">
        <f t="shared" si="21"/>
        <v>5077472</v>
      </c>
    </row>
    <row r="245">
      <c r="B245" s="11" t="s">
        <v>11</v>
      </c>
      <c r="C245" s="11" t="s">
        <v>12</v>
      </c>
      <c r="D245" s="11" t="s">
        <v>412</v>
      </c>
      <c r="E245" s="12" t="s">
        <v>427</v>
      </c>
      <c r="F245" s="12">
        <f t="shared" si="20"/>
        <v>3</v>
      </c>
      <c r="G245" s="13" t="s">
        <v>286</v>
      </c>
      <c r="H245" s="13">
        <v>0</v>
      </c>
      <c r="I245" s="14">
        <f t="shared" si="19"/>
        <v>1350000</v>
      </c>
      <c r="J245" s="15">
        <f t="shared" si="21"/>
        <v>1968000</v>
      </c>
    </row>
    <row r="246">
      <c r="B246" s="11">
        <v>11100</v>
      </c>
      <c r="C246" s="11" t="s">
        <v>428</v>
      </c>
      <c r="D246" s="11" t="s">
        <v>301</v>
      </c>
      <c r="E246" s="12" t="s">
        <v>405</v>
      </c>
      <c r="F246" s="12">
        <f t="shared" si="20"/>
        <v>1</v>
      </c>
      <c r="G246" s="13" t="s">
        <v>320</v>
      </c>
      <c r="H246" s="13" t="s">
        <v>429</v>
      </c>
      <c r="I246" s="14">
        <v>0</v>
      </c>
      <c r="J246" s="15">
        <f t="shared" si="21"/>
        <v>717060</v>
      </c>
    </row>
    <row r="247">
      <c r="B247" s="11">
        <v>11900</v>
      </c>
      <c r="C247" s="11" t="s">
        <v>430</v>
      </c>
      <c r="D247" s="11" t="s">
        <v>311</v>
      </c>
      <c r="E247" s="12" t="s">
        <v>431</v>
      </c>
      <c r="F247" s="12">
        <f t="shared" si="20"/>
        <v>14</v>
      </c>
      <c r="G247" s="13" t="s">
        <v>306</v>
      </c>
      <c r="H247" s="13">
        <v>0</v>
      </c>
      <c r="I247" s="14">
        <f t="shared" si="19"/>
        <v>5320000</v>
      </c>
      <c r="J247" s="15">
        <f t="shared" si="21"/>
        <v>8204000</v>
      </c>
    </row>
    <row r="248">
      <c r="B248" s="11" t="s">
        <v>11</v>
      </c>
      <c r="C248" s="11" t="s">
        <v>157</v>
      </c>
      <c r="D248" s="11" t="s">
        <v>311</v>
      </c>
      <c r="E248" s="12" t="s">
        <v>431</v>
      </c>
      <c r="F248" s="12">
        <f t="shared" si="20"/>
        <v>14</v>
      </c>
      <c r="G248" s="13" t="s">
        <v>306</v>
      </c>
      <c r="H248" s="13">
        <v>0</v>
      </c>
      <c r="I248" s="14">
        <f t="shared" ref="I248:I311" si="24">IF(F248&lt;=3,F248*450000,IF(F248&lt;=5,F248*420000,IF(F248&lt;=8,F248&lt;=400000,IF(F248&lt;=15,F248*380000,IF(F248&gt;=16,F248*350000)))))</f>
        <v>5320000</v>
      </c>
      <c r="J248" s="15">
        <f t="shared" si="21"/>
        <v>8204000</v>
      </c>
    </row>
    <row r="249">
      <c r="B249" s="11">
        <v>10900</v>
      </c>
      <c r="C249" s="11" t="s">
        <v>82</v>
      </c>
      <c r="D249" s="11" t="s">
        <v>412</v>
      </c>
      <c r="E249" s="12" t="s">
        <v>432</v>
      </c>
      <c r="F249" s="12">
        <f t="shared" si="20"/>
        <v>9</v>
      </c>
      <c r="G249" s="13" t="s">
        <v>395</v>
      </c>
      <c r="H249" s="13" t="s">
        <v>433</v>
      </c>
      <c r="I249" s="14">
        <f t="shared" si="24"/>
        <v>3420000</v>
      </c>
      <c r="J249" s="15">
        <f t="shared" si="21"/>
        <v>6996401</v>
      </c>
    </row>
    <row r="250" ht="30">
      <c r="B250" s="11">
        <v>13700</v>
      </c>
      <c r="C250" s="11" t="s">
        <v>434</v>
      </c>
      <c r="D250" s="11" t="s">
        <v>301</v>
      </c>
      <c r="E250" s="12" t="s">
        <v>377</v>
      </c>
      <c r="F250" s="12">
        <f t="shared" ref="F250:F313" si="25">G250/206000</f>
        <v>1</v>
      </c>
      <c r="G250" s="13" t="s">
        <v>320</v>
      </c>
      <c r="H250" s="13" t="s">
        <v>325</v>
      </c>
      <c r="I250" s="14">
        <v>0</v>
      </c>
      <c r="J250" s="15">
        <f t="shared" si="21"/>
        <v>662848</v>
      </c>
    </row>
    <row r="251">
      <c r="B251" s="11">
        <v>10725</v>
      </c>
      <c r="C251" s="11" t="s">
        <v>435</v>
      </c>
      <c r="D251" s="11" t="s">
        <v>311</v>
      </c>
      <c r="E251" s="12" t="s">
        <v>436</v>
      </c>
      <c r="F251" s="12">
        <f t="shared" si="25"/>
        <v>1</v>
      </c>
      <c r="G251" s="13" t="s">
        <v>320</v>
      </c>
      <c r="H251" s="13" t="s">
        <v>361</v>
      </c>
      <c r="I251" s="14">
        <v>0</v>
      </c>
      <c r="J251" s="15">
        <f t="shared" si="21"/>
        <v>551256</v>
      </c>
    </row>
    <row r="252">
      <c r="B252" s="11">
        <v>11700</v>
      </c>
      <c r="C252" s="11" t="s">
        <v>437</v>
      </c>
      <c r="D252" s="11" t="s">
        <v>343</v>
      </c>
      <c r="E252" s="12" t="s">
        <v>438</v>
      </c>
      <c r="F252" s="12">
        <f t="shared" si="25"/>
        <v>1</v>
      </c>
      <c r="G252" s="13" t="s">
        <v>320</v>
      </c>
      <c r="H252" s="13" t="s">
        <v>415</v>
      </c>
      <c r="I252" s="14">
        <v>0</v>
      </c>
      <c r="J252" s="15">
        <f t="shared" si="21"/>
        <v>293344</v>
      </c>
    </row>
    <row r="253">
      <c r="B253" s="11">
        <v>10201</v>
      </c>
      <c r="C253" s="11" t="s">
        <v>439</v>
      </c>
      <c r="D253" s="11" t="s">
        <v>305</v>
      </c>
      <c r="E253" s="12" t="s">
        <v>423</v>
      </c>
      <c r="F253" s="12">
        <f t="shared" si="25"/>
        <v>3</v>
      </c>
      <c r="G253" s="13" t="s">
        <v>286</v>
      </c>
      <c r="H253" s="13">
        <v>0</v>
      </c>
      <c r="I253" s="14">
        <f t="shared" si="24"/>
        <v>1350000</v>
      </c>
      <c r="J253" s="15">
        <f t="shared" si="21"/>
        <v>1968000</v>
      </c>
    </row>
    <row r="254">
      <c r="B254" s="11">
        <v>11291</v>
      </c>
      <c r="C254" s="11" t="s">
        <v>440</v>
      </c>
      <c r="D254" s="11" t="s">
        <v>290</v>
      </c>
      <c r="E254" s="12" t="s">
        <v>388</v>
      </c>
      <c r="F254" s="12">
        <f t="shared" si="25"/>
        <v>1</v>
      </c>
      <c r="G254" s="13" t="s">
        <v>320</v>
      </c>
      <c r="H254" s="13" t="s">
        <v>389</v>
      </c>
      <c r="I254" s="14">
        <v>0</v>
      </c>
      <c r="J254" s="15">
        <f t="shared" si="21"/>
        <v>1325000</v>
      </c>
    </row>
    <row r="255">
      <c r="B255" s="11">
        <v>11200</v>
      </c>
      <c r="C255" s="11" t="s">
        <v>441</v>
      </c>
      <c r="D255" s="11" t="s">
        <v>330</v>
      </c>
      <c r="E255" s="12" t="s">
        <v>366</v>
      </c>
      <c r="F255" s="12">
        <f t="shared" si="25"/>
        <v>7</v>
      </c>
      <c r="G255" s="13" t="s">
        <v>367</v>
      </c>
      <c r="H255" s="13" t="s">
        <v>368</v>
      </c>
      <c r="I255" s="14">
        <f>6*400000</f>
        <v>2400000</v>
      </c>
      <c r="J255" s="15">
        <f t="shared" si="21"/>
        <v>4197968</v>
      </c>
    </row>
    <row r="256">
      <c r="B256" s="11">
        <v>11278</v>
      </c>
      <c r="C256" s="11" t="s">
        <v>442</v>
      </c>
      <c r="D256" s="11" t="s">
        <v>339</v>
      </c>
      <c r="E256" s="12" t="s">
        <v>443</v>
      </c>
      <c r="F256" s="12">
        <f t="shared" si="25"/>
        <v>6</v>
      </c>
      <c r="G256" s="13" t="s">
        <v>357</v>
      </c>
      <c r="H256" s="13" t="s">
        <v>444</v>
      </c>
      <c r="I256" s="14">
        <f>5*420000</f>
        <v>2100000</v>
      </c>
      <c r="J256" s="15">
        <f t="shared" si="21"/>
        <v>4345480</v>
      </c>
    </row>
    <row r="257">
      <c r="B257" s="11">
        <v>10725</v>
      </c>
      <c r="C257" s="11" t="s">
        <v>445</v>
      </c>
      <c r="D257" s="11" t="s">
        <v>290</v>
      </c>
      <c r="E257" s="12" t="s">
        <v>446</v>
      </c>
      <c r="F257" s="12">
        <f t="shared" si="25"/>
        <v>1</v>
      </c>
      <c r="G257" s="13" t="s">
        <v>320</v>
      </c>
      <c r="H257" s="13" t="s">
        <v>389</v>
      </c>
      <c r="I257" s="14">
        <v>0</v>
      </c>
      <c r="J257" s="15">
        <f t="shared" si="21"/>
        <v>1325000</v>
      </c>
    </row>
    <row r="258" ht="30">
      <c r="B258" s="11">
        <v>12400</v>
      </c>
      <c r="C258" s="11" t="s">
        <v>413</v>
      </c>
      <c r="D258" s="11" t="s">
        <v>301</v>
      </c>
      <c r="E258" s="12" t="s">
        <v>447</v>
      </c>
      <c r="F258" s="12">
        <f t="shared" si="25"/>
        <v>1</v>
      </c>
      <c r="G258" s="13" t="s">
        <v>320</v>
      </c>
      <c r="H258" s="13" t="s">
        <v>415</v>
      </c>
      <c r="I258" s="14">
        <v>0</v>
      </c>
      <c r="J258" s="15">
        <f t="shared" si="21"/>
        <v>293344</v>
      </c>
    </row>
    <row r="259">
      <c r="B259" s="11">
        <v>11700</v>
      </c>
      <c r="C259" s="11" t="s">
        <v>437</v>
      </c>
      <c r="D259" s="11" t="s">
        <v>343</v>
      </c>
      <c r="E259" s="12" t="s">
        <v>448</v>
      </c>
      <c r="F259" s="12">
        <f t="shared" si="25"/>
        <v>5</v>
      </c>
      <c r="G259" s="13" t="s">
        <v>355</v>
      </c>
      <c r="H259" s="13" t="s">
        <v>352</v>
      </c>
      <c r="I259" s="14">
        <f t="shared" si="24"/>
        <v>2100000</v>
      </c>
      <c r="J259" s="15">
        <f t="shared" si="21"/>
        <v>3227232</v>
      </c>
    </row>
    <row r="260">
      <c r="B260" s="11">
        <v>13200</v>
      </c>
      <c r="C260" s="11" t="s">
        <v>449</v>
      </c>
      <c r="D260" s="11" t="s">
        <v>301</v>
      </c>
      <c r="E260" s="12" t="s">
        <v>405</v>
      </c>
      <c r="F260" s="12">
        <f t="shared" si="25"/>
        <v>1</v>
      </c>
      <c r="G260" s="13" t="s">
        <v>320</v>
      </c>
      <c r="H260" s="13" t="s">
        <v>378</v>
      </c>
      <c r="I260" s="14">
        <v>0</v>
      </c>
      <c r="J260" s="15">
        <f t="shared" ref="J260:J323" si="26">G260+H260+I260</f>
        <v>497696</v>
      </c>
    </row>
    <row r="261">
      <c r="B261" s="11">
        <v>11282</v>
      </c>
      <c r="C261" s="11" t="s">
        <v>450</v>
      </c>
      <c r="D261" s="11" t="s">
        <v>301</v>
      </c>
      <c r="E261" s="12" t="s">
        <v>405</v>
      </c>
      <c r="F261" s="12">
        <f t="shared" si="25"/>
        <v>1</v>
      </c>
      <c r="G261" s="13" t="s">
        <v>320</v>
      </c>
      <c r="H261" s="13" t="s">
        <v>429</v>
      </c>
      <c r="I261" s="14">
        <v>0</v>
      </c>
      <c r="J261" s="15">
        <f t="shared" si="26"/>
        <v>717060</v>
      </c>
    </row>
    <row r="262">
      <c r="B262" s="11">
        <v>11281</v>
      </c>
      <c r="C262" s="11" t="s">
        <v>451</v>
      </c>
      <c r="D262" s="11" t="s">
        <v>301</v>
      </c>
      <c r="E262" s="12" t="s">
        <v>452</v>
      </c>
      <c r="F262" s="12">
        <f t="shared" si="25"/>
        <v>2</v>
      </c>
      <c r="G262" s="13" t="s">
        <v>302</v>
      </c>
      <c r="H262" s="13" t="s">
        <v>368</v>
      </c>
      <c r="I262" s="14">
        <f t="shared" si="24"/>
        <v>900000</v>
      </c>
      <c r="J262" s="15">
        <f t="shared" si="26"/>
        <v>1667968</v>
      </c>
    </row>
    <row r="263">
      <c r="B263" s="11">
        <v>10800</v>
      </c>
      <c r="C263" s="11" t="s">
        <v>453</v>
      </c>
      <c r="D263" s="11" t="s">
        <v>284</v>
      </c>
      <c r="E263" s="12" t="s">
        <v>454</v>
      </c>
      <c r="F263" s="12">
        <f t="shared" si="25"/>
        <v>3</v>
      </c>
      <c r="G263" s="13" t="s">
        <v>286</v>
      </c>
      <c r="H263" s="13" t="s">
        <v>455</v>
      </c>
      <c r="I263" s="14">
        <f t="shared" si="24"/>
        <v>1350000</v>
      </c>
      <c r="J263" s="15">
        <f t="shared" si="26"/>
        <v>3523976</v>
      </c>
    </row>
    <row r="264">
      <c r="B264" s="11">
        <v>10725</v>
      </c>
      <c r="C264" s="11" t="s">
        <v>288</v>
      </c>
      <c r="D264" s="11" t="s">
        <v>290</v>
      </c>
      <c r="E264" s="12" t="s">
        <v>446</v>
      </c>
      <c r="F264" s="12">
        <f t="shared" si="25"/>
        <v>1</v>
      </c>
      <c r="G264" s="13" t="s">
        <v>320</v>
      </c>
      <c r="H264" s="13" t="s">
        <v>389</v>
      </c>
      <c r="I264" s="14">
        <v>0</v>
      </c>
      <c r="J264" s="15">
        <f t="shared" si="26"/>
        <v>1325000</v>
      </c>
    </row>
    <row r="265">
      <c r="B265" s="11">
        <v>11282</v>
      </c>
      <c r="C265" s="11" t="s">
        <v>456</v>
      </c>
      <c r="D265" s="11" t="s">
        <v>301</v>
      </c>
      <c r="E265" s="12" t="s">
        <v>405</v>
      </c>
      <c r="F265" s="12">
        <f t="shared" si="25"/>
        <v>1</v>
      </c>
      <c r="G265" s="13" t="s">
        <v>320</v>
      </c>
      <c r="H265" s="13" t="s">
        <v>429</v>
      </c>
      <c r="I265" s="14">
        <v>0</v>
      </c>
      <c r="J265" s="15">
        <f t="shared" si="26"/>
        <v>717060</v>
      </c>
    </row>
    <row r="266">
      <c r="B266" s="11">
        <v>11282</v>
      </c>
      <c r="C266" s="11" t="s">
        <v>457</v>
      </c>
      <c r="D266" s="11" t="s">
        <v>301</v>
      </c>
      <c r="E266" s="12" t="s">
        <v>405</v>
      </c>
      <c r="F266" s="12">
        <f t="shared" si="25"/>
        <v>1</v>
      </c>
      <c r="G266" s="13" t="s">
        <v>320</v>
      </c>
      <c r="H266" s="13" t="s">
        <v>429</v>
      </c>
      <c r="I266" s="14">
        <v>0</v>
      </c>
      <c r="J266" s="15">
        <f t="shared" si="26"/>
        <v>717060</v>
      </c>
    </row>
    <row r="267">
      <c r="B267" s="11">
        <v>11700</v>
      </c>
      <c r="C267" s="11" t="s">
        <v>458</v>
      </c>
      <c r="D267" s="11" t="s">
        <v>343</v>
      </c>
      <c r="E267" s="12" t="s">
        <v>447</v>
      </c>
      <c r="F267" s="12">
        <f t="shared" si="25"/>
        <v>1</v>
      </c>
      <c r="G267" s="13" t="s">
        <v>320</v>
      </c>
      <c r="H267" s="13" t="s">
        <v>415</v>
      </c>
      <c r="I267" s="14">
        <v>0</v>
      </c>
      <c r="J267" s="15">
        <f t="shared" si="26"/>
        <v>293344</v>
      </c>
    </row>
    <row r="268" ht="30">
      <c r="B268" s="11">
        <v>11282</v>
      </c>
      <c r="C268" s="11" t="s">
        <v>459</v>
      </c>
      <c r="D268" s="11" t="s">
        <v>301</v>
      </c>
      <c r="E268" s="12" t="s">
        <v>405</v>
      </c>
      <c r="F268" s="12">
        <f t="shared" si="25"/>
        <v>1</v>
      </c>
      <c r="G268" s="13" t="s">
        <v>320</v>
      </c>
      <c r="H268" s="13" t="s">
        <v>429</v>
      </c>
      <c r="I268" s="14">
        <v>0</v>
      </c>
      <c r="J268" s="15">
        <f t="shared" si="26"/>
        <v>717060</v>
      </c>
    </row>
    <row r="269">
      <c r="B269" s="11">
        <v>11279</v>
      </c>
      <c r="C269" s="11" t="s">
        <v>460</v>
      </c>
      <c r="D269" s="11" t="s">
        <v>301</v>
      </c>
      <c r="E269" s="12" t="s">
        <v>405</v>
      </c>
      <c r="F269" s="12">
        <f t="shared" si="25"/>
        <v>1</v>
      </c>
      <c r="G269" s="13" t="s">
        <v>320</v>
      </c>
      <c r="H269" s="13" t="s">
        <v>461</v>
      </c>
      <c r="I269" s="14">
        <v>0</v>
      </c>
      <c r="J269" s="15">
        <f t="shared" si="26"/>
        <v>1549179</v>
      </c>
    </row>
    <row r="270">
      <c r="B270" s="11">
        <v>11282</v>
      </c>
      <c r="C270" s="11" t="s">
        <v>462</v>
      </c>
      <c r="D270" s="11" t="s">
        <v>301</v>
      </c>
      <c r="E270" s="12" t="s">
        <v>405</v>
      </c>
      <c r="F270" s="12">
        <f t="shared" si="25"/>
        <v>1</v>
      </c>
      <c r="G270" s="13" t="s">
        <v>320</v>
      </c>
      <c r="H270" s="13" t="s">
        <v>429</v>
      </c>
      <c r="I270" s="14">
        <v>0</v>
      </c>
      <c r="J270" s="15">
        <f t="shared" si="26"/>
        <v>717060</v>
      </c>
    </row>
    <row r="271" ht="30">
      <c r="B271" s="11">
        <v>11933</v>
      </c>
      <c r="C271" s="11" t="s">
        <v>463</v>
      </c>
      <c r="D271" s="11" t="s">
        <v>301</v>
      </c>
      <c r="E271" s="12" t="s">
        <v>405</v>
      </c>
      <c r="F271" s="12">
        <f t="shared" si="25"/>
        <v>1</v>
      </c>
      <c r="G271" s="13" t="s">
        <v>320</v>
      </c>
      <c r="H271" s="13" t="s">
        <v>378</v>
      </c>
      <c r="I271" s="14">
        <v>0</v>
      </c>
      <c r="J271" s="15">
        <f t="shared" si="26"/>
        <v>497696</v>
      </c>
    </row>
    <row r="272">
      <c r="B272" s="11">
        <v>11933</v>
      </c>
      <c r="C272" s="11" t="s">
        <v>464</v>
      </c>
      <c r="D272" s="11" t="s">
        <v>301</v>
      </c>
      <c r="E272" s="12" t="s">
        <v>405</v>
      </c>
      <c r="F272" s="12">
        <f t="shared" si="25"/>
        <v>1</v>
      </c>
      <c r="G272" s="13" t="s">
        <v>320</v>
      </c>
      <c r="H272" s="13" t="s">
        <v>429</v>
      </c>
      <c r="I272" s="14">
        <v>0</v>
      </c>
      <c r="J272" s="15">
        <f t="shared" si="26"/>
        <v>717060</v>
      </c>
    </row>
    <row r="273">
      <c r="B273" s="11">
        <v>11279</v>
      </c>
      <c r="C273" s="11" t="s">
        <v>465</v>
      </c>
      <c r="D273" s="11" t="s">
        <v>301</v>
      </c>
      <c r="E273" s="12" t="s">
        <v>405</v>
      </c>
      <c r="F273" s="12">
        <f t="shared" si="25"/>
        <v>1</v>
      </c>
      <c r="G273" s="13" t="s">
        <v>320</v>
      </c>
      <c r="H273" s="13" t="s">
        <v>370</v>
      </c>
      <c r="I273" s="14">
        <v>0</v>
      </c>
      <c r="J273" s="15">
        <f t="shared" si="26"/>
        <v>665792</v>
      </c>
    </row>
    <row r="274">
      <c r="B274" s="11">
        <v>11279</v>
      </c>
      <c r="C274" s="11" t="s">
        <v>466</v>
      </c>
      <c r="D274" s="11" t="s">
        <v>301</v>
      </c>
      <c r="E274" s="12" t="s">
        <v>405</v>
      </c>
      <c r="F274" s="12">
        <f t="shared" si="25"/>
        <v>1</v>
      </c>
      <c r="G274" s="13" t="s">
        <v>320</v>
      </c>
      <c r="H274" s="13" t="s">
        <v>461</v>
      </c>
      <c r="I274" s="14">
        <v>0</v>
      </c>
      <c r="J274" s="15">
        <f t="shared" si="26"/>
        <v>1549179</v>
      </c>
    </row>
    <row r="275">
      <c r="B275" s="11" t="s">
        <v>11</v>
      </c>
      <c r="C275" s="11" t="s">
        <v>12</v>
      </c>
      <c r="D275" s="11" t="s">
        <v>412</v>
      </c>
      <c r="E275" s="12" t="s">
        <v>467</v>
      </c>
      <c r="F275" s="12">
        <f t="shared" si="25"/>
        <v>2</v>
      </c>
      <c r="G275" s="13" t="s">
        <v>302</v>
      </c>
      <c r="H275" s="13">
        <v>0</v>
      </c>
      <c r="I275" s="14">
        <f t="shared" si="24"/>
        <v>900000</v>
      </c>
      <c r="J275" s="15">
        <f t="shared" si="26"/>
        <v>1312000</v>
      </c>
    </row>
    <row r="276">
      <c r="B276" s="11">
        <v>11279</v>
      </c>
      <c r="C276" s="11" t="s">
        <v>468</v>
      </c>
      <c r="D276" s="11" t="s">
        <v>301</v>
      </c>
      <c r="E276" s="12" t="s">
        <v>405</v>
      </c>
      <c r="F276" s="12">
        <f t="shared" si="25"/>
        <v>1</v>
      </c>
      <c r="G276" s="13" t="s">
        <v>320</v>
      </c>
      <c r="H276" s="13" t="s">
        <v>370</v>
      </c>
      <c r="I276" s="14">
        <v>0</v>
      </c>
      <c r="J276" s="15">
        <f t="shared" si="26"/>
        <v>665792</v>
      </c>
    </row>
    <row r="277">
      <c r="B277" s="11">
        <v>10900</v>
      </c>
      <c r="C277" s="11" t="s">
        <v>70</v>
      </c>
      <c r="D277" s="11" t="s">
        <v>319</v>
      </c>
      <c r="E277" s="12" t="s">
        <v>469</v>
      </c>
      <c r="F277" s="12">
        <f t="shared" si="25"/>
        <v>2</v>
      </c>
      <c r="G277" s="13" t="s">
        <v>302</v>
      </c>
      <c r="H277" s="13" t="s">
        <v>470</v>
      </c>
      <c r="I277" s="14">
        <f t="shared" si="24"/>
        <v>900000</v>
      </c>
      <c r="J277" s="15">
        <f t="shared" si="26"/>
        <v>1809935</v>
      </c>
    </row>
    <row r="278" ht="30">
      <c r="B278" s="11">
        <v>10800</v>
      </c>
      <c r="C278" s="11" t="s">
        <v>471</v>
      </c>
      <c r="D278" s="11" t="s">
        <v>301</v>
      </c>
      <c r="E278" s="12" t="s">
        <v>405</v>
      </c>
      <c r="F278" s="12">
        <f t="shared" si="25"/>
        <v>1</v>
      </c>
      <c r="G278" s="13" t="s">
        <v>320</v>
      </c>
      <c r="H278" s="13" t="s">
        <v>370</v>
      </c>
      <c r="I278" s="14">
        <v>0</v>
      </c>
      <c r="J278" s="15">
        <f t="shared" si="26"/>
        <v>665792</v>
      </c>
    </row>
    <row r="279">
      <c r="B279" s="11">
        <v>11933</v>
      </c>
      <c r="C279" s="11" t="s">
        <v>472</v>
      </c>
      <c r="D279" s="11" t="s">
        <v>301</v>
      </c>
      <c r="E279" s="12" t="s">
        <v>405</v>
      </c>
      <c r="F279" s="12">
        <f t="shared" si="25"/>
        <v>1</v>
      </c>
      <c r="G279" s="13" t="s">
        <v>320</v>
      </c>
      <c r="H279" s="13" t="s">
        <v>378</v>
      </c>
      <c r="I279" s="14">
        <v>0</v>
      </c>
      <c r="J279" s="15">
        <f t="shared" si="26"/>
        <v>497696</v>
      </c>
    </row>
    <row r="280">
      <c r="B280" s="11">
        <v>11100</v>
      </c>
      <c r="C280" s="11" t="s">
        <v>473</v>
      </c>
      <c r="D280" s="11" t="s">
        <v>301</v>
      </c>
      <c r="E280" s="12" t="s">
        <v>405</v>
      </c>
      <c r="F280" s="12">
        <f t="shared" si="25"/>
        <v>1</v>
      </c>
      <c r="G280" s="13" t="s">
        <v>320</v>
      </c>
      <c r="H280" s="13" t="s">
        <v>429</v>
      </c>
      <c r="I280" s="14">
        <v>0</v>
      </c>
      <c r="J280" s="15">
        <f t="shared" si="26"/>
        <v>717060</v>
      </c>
    </row>
    <row r="281">
      <c r="B281" s="11">
        <v>11700</v>
      </c>
      <c r="C281" s="11" t="s">
        <v>458</v>
      </c>
      <c r="D281" s="11" t="s">
        <v>343</v>
      </c>
      <c r="E281" s="12" t="s">
        <v>414</v>
      </c>
      <c r="F281" s="12">
        <f t="shared" si="25"/>
        <v>1</v>
      </c>
      <c r="G281" s="13" t="s">
        <v>320</v>
      </c>
      <c r="H281" s="13" t="s">
        <v>415</v>
      </c>
      <c r="I281" s="14">
        <v>0</v>
      </c>
      <c r="J281" s="15">
        <f t="shared" si="26"/>
        <v>293344</v>
      </c>
    </row>
    <row r="282">
      <c r="B282" s="11">
        <v>11279</v>
      </c>
      <c r="C282" s="11" t="s">
        <v>474</v>
      </c>
      <c r="D282" s="11" t="s">
        <v>301</v>
      </c>
      <c r="E282" s="12" t="s">
        <v>405</v>
      </c>
      <c r="F282" s="12">
        <f t="shared" si="25"/>
        <v>1</v>
      </c>
      <c r="G282" s="13" t="s">
        <v>320</v>
      </c>
      <c r="H282" s="13" t="s">
        <v>370</v>
      </c>
      <c r="I282" s="14">
        <v>0</v>
      </c>
      <c r="J282" s="15">
        <f t="shared" si="26"/>
        <v>665792</v>
      </c>
    </row>
    <row r="283">
      <c r="B283" s="11">
        <v>11279</v>
      </c>
      <c r="C283" s="11" t="s">
        <v>475</v>
      </c>
      <c r="D283" s="11" t="s">
        <v>301</v>
      </c>
      <c r="E283" s="12" t="s">
        <v>405</v>
      </c>
      <c r="F283" s="12">
        <f t="shared" si="25"/>
        <v>1</v>
      </c>
      <c r="G283" s="13" t="s">
        <v>320</v>
      </c>
      <c r="H283" s="13" t="s">
        <v>370</v>
      </c>
      <c r="I283" s="14">
        <v>0</v>
      </c>
      <c r="J283" s="15">
        <f t="shared" si="26"/>
        <v>665792</v>
      </c>
    </row>
    <row r="284">
      <c r="B284" s="11">
        <v>13200</v>
      </c>
      <c r="C284" s="11" t="s">
        <v>326</v>
      </c>
      <c r="D284" s="11" t="s">
        <v>301</v>
      </c>
      <c r="E284" s="12" t="s">
        <v>405</v>
      </c>
      <c r="F284" s="12">
        <f t="shared" si="25"/>
        <v>1</v>
      </c>
      <c r="G284" s="13" t="s">
        <v>320</v>
      </c>
      <c r="H284" s="13" t="s">
        <v>461</v>
      </c>
      <c r="I284" s="14">
        <v>0</v>
      </c>
      <c r="J284" s="15">
        <f t="shared" si="26"/>
        <v>1549179</v>
      </c>
    </row>
    <row r="285">
      <c r="B285" s="11">
        <v>11283</v>
      </c>
      <c r="C285" s="11" t="s">
        <v>476</v>
      </c>
      <c r="D285" s="11" t="s">
        <v>301</v>
      </c>
      <c r="E285" s="12" t="s">
        <v>405</v>
      </c>
      <c r="F285" s="12">
        <f t="shared" si="25"/>
        <v>1</v>
      </c>
      <c r="G285" s="13" t="s">
        <v>320</v>
      </c>
      <c r="H285" s="13" t="s">
        <v>477</v>
      </c>
      <c r="I285" s="14">
        <v>0</v>
      </c>
      <c r="J285" s="15">
        <f t="shared" si="26"/>
        <v>2241084</v>
      </c>
    </row>
    <row r="286">
      <c r="B286" s="11">
        <v>11283</v>
      </c>
      <c r="C286" s="11" t="s">
        <v>478</v>
      </c>
      <c r="D286" s="11" t="s">
        <v>301</v>
      </c>
      <c r="E286" s="12" t="s">
        <v>405</v>
      </c>
      <c r="F286" s="12">
        <f t="shared" si="25"/>
        <v>1</v>
      </c>
      <c r="G286" s="13" t="s">
        <v>320</v>
      </c>
      <c r="H286" s="13" t="s">
        <v>479</v>
      </c>
      <c r="I286" s="14">
        <v>0</v>
      </c>
      <c r="J286" s="15">
        <f t="shared" si="26"/>
        <v>2084538</v>
      </c>
    </row>
    <row r="287">
      <c r="B287" s="11">
        <v>11283</v>
      </c>
      <c r="C287" s="11" t="s">
        <v>480</v>
      </c>
      <c r="D287" s="11" t="s">
        <v>301</v>
      </c>
      <c r="E287" s="12" t="s">
        <v>405</v>
      </c>
      <c r="F287" s="12">
        <f t="shared" si="25"/>
        <v>1</v>
      </c>
      <c r="G287" s="13" t="s">
        <v>320</v>
      </c>
      <c r="H287" s="13" t="s">
        <v>481</v>
      </c>
      <c r="I287" s="14">
        <v>0</v>
      </c>
      <c r="J287" s="15">
        <f t="shared" si="26"/>
        <v>2164811</v>
      </c>
    </row>
    <row r="288">
      <c r="B288" s="11">
        <v>11283</v>
      </c>
      <c r="C288" s="11" t="s">
        <v>482</v>
      </c>
      <c r="D288" s="11" t="s">
        <v>301</v>
      </c>
      <c r="E288" s="12" t="s">
        <v>405</v>
      </c>
      <c r="F288" s="12">
        <f t="shared" si="25"/>
        <v>1</v>
      </c>
      <c r="G288" s="13" t="s">
        <v>320</v>
      </c>
      <c r="H288" s="13" t="s">
        <v>477</v>
      </c>
      <c r="I288" s="14">
        <v>0</v>
      </c>
      <c r="J288" s="15">
        <f t="shared" si="26"/>
        <v>2241084</v>
      </c>
    </row>
    <row r="289">
      <c r="B289" s="11">
        <v>11283</v>
      </c>
      <c r="C289" s="11" t="s">
        <v>483</v>
      </c>
      <c r="D289" s="11" t="s">
        <v>301</v>
      </c>
      <c r="E289" s="12" t="s">
        <v>405</v>
      </c>
      <c r="F289" s="12">
        <f t="shared" si="25"/>
        <v>1</v>
      </c>
      <c r="G289" s="13" t="s">
        <v>320</v>
      </c>
      <c r="H289" s="13" t="s">
        <v>484</v>
      </c>
      <c r="I289" s="14">
        <v>0</v>
      </c>
      <c r="J289" s="15">
        <f t="shared" si="26"/>
        <v>2006265</v>
      </c>
    </row>
    <row r="290">
      <c r="B290" s="11">
        <v>11933</v>
      </c>
      <c r="C290" s="11" t="s">
        <v>485</v>
      </c>
      <c r="D290" s="11" t="s">
        <v>301</v>
      </c>
      <c r="E290" s="12" t="s">
        <v>405</v>
      </c>
      <c r="F290" s="12">
        <f t="shared" si="25"/>
        <v>1</v>
      </c>
      <c r="G290" s="13" t="s">
        <v>320</v>
      </c>
      <c r="H290" s="13" t="s">
        <v>378</v>
      </c>
      <c r="I290" s="14">
        <v>0</v>
      </c>
      <c r="J290" s="15">
        <f t="shared" si="26"/>
        <v>497696</v>
      </c>
    </row>
    <row r="291">
      <c r="B291" s="11">
        <v>11283</v>
      </c>
      <c r="C291" s="11" t="s">
        <v>486</v>
      </c>
      <c r="D291" s="11" t="s">
        <v>301</v>
      </c>
      <c r="E291" s="12" t="s">
        <v>405</v>
      </c>
      <c r="F291" s="12">
        <f t="shared" si="25"/>
        <v>1</v>
      </c>
      <c r="G291" s="13" t="s">
        <v>320</v>
      </c>
      <c r="H291" s="13" t="s">
        <v>479</v>
      </c>
      <c r="I291" s="14">
        <v>0</v>
      </c>
      <c r="J291" s="15">
        <f t="shared" si="26"/>
        <v>2084538</v>
      </c>
    </row>
    <row r="292">
      <c r="B292" s="11">
        <v>12000</v>
      </c>
      <c r="C292" s="11" t="s">
        <v>417</v>
      </c>
      <c r="D292" s="11" t="s">
        <v>319</v>
      </c>
      <c r="E292" s="12" t="s">
        <v>467</v>
      </c>
      <c r="F292" s="12">
        <f t="shared" si="25"/>
        <v>4</v>
      </c>
      <c r="G292" s="13" t="s">
        <v>384</v>
      </c>
      <c r="H292" s="13" t="s">
        <v>320</v>
      </c>
      <c r="I292" s="14">
        <f t="shared" si="24"/>
        <v>1680000</v>
      </c>
      <c r="J292" s="15">
        <f t="shared" si="26"/>
        <v>2710000</v>
      </c>
    </row>
    <row r="293">
      <c r="B293" s="11">
        <v>12400</v>
      </c>
      <c r="C293" s="11" t="s">
        <v>487</v>
      </c>
      <c r="D293" s="11" t="s">
        <v>301</v>
      </c>
      <c r="E293" s="12" t="s">
        <v>488</v>
      </c>
      <c r="F293" s="12">
        <f t="shared" si="25"/>
        <v>1</v>
      </c>
      <c r="G293" s="13" t="s">
        <v>320</v>
      </c>
      <c r="H293" s="13" t="s">
        <v>489</v>
      </c>
      <c r="I293" s="14">
        <v>0</v>
      </c>
      <c r="J293" s="15">
        <f t="shared" si="26"/>
        <v>2047562</v>
      </c>
    </row>
    <row r="294">
      <c r="B294" s="11">
        <v>11283</v>
      </c>
      <c r="C294" s="11" t="s">
        <v>490</v>
      </c>
      <c r="D294" s="11" t="s">
        <v>301</v>
      </c>
      <c r="E294" s="12" t="s">
        <v>405</v>
      </c>
      <c r="F294" s="12">
        <f t="shared" si="25"/>
        <v>1</v>
      </c>
      <c r="G294" s="13" t="s">
        <v>320</v>
      </c>
      <c r="H294" s="13" t="s">
        <v>477</v>
      </c>
      <c r="I294" s="14">
        <v>0</v>
      </c>
      <c r="J294" s="15">
        <f t="shared" si="26"/>
        <v>2241084</v>
      </c>
    </row>
    <row r="295">
      <c r="B295" s="11">
        <v>11283</v>
      </c>
      <c r="C295" s="11" t="s">
        <v>491</v>
      </c>
      <c r="D295" s="11" t="s">
        <v>301</v>
      </c>
      <c r="E295" s="12" t="s">
        <v>405</v>
      </c>
      <c r="F295" s="12">
        <f t="shared" si="25"/>
        <v>1</v>
      </c>
      <c r="G295" s="13" t="s">
        <v>320</v>
      </c>
      <c r="H295" s="13" t="s">
        <v>477</v>
      </c>
      <c r="I295" s="14">
        <v>0</v>
      </c>
      <c r="J295" s="15">
        <f t="shared" si="26"/>
        <v>2241084</v>
      </c>
    </row>
    <row r="296">
      <c r="B296" s="11">
        <v>11278</v>
      </c>
      <c r="C296" s="11" t="s">
        <v>492</v>
      </c>
      <c r="D296" s="11" t="s">
        <v>301</v>
      </c>
      <c r="E296" s="12" t="s">
        <v>488</v>
      </c>
      <c r="F296" s="12">
        <f t="shared" si="25"/>
        <v>1</v>
      </c>
      <c r="G296" s="13" t="s">
        <v>320</v>
      </c>
      <c r="H296" s="13" t="s">
        <v>493</v>
      </c>
      <c r="I296" s="14">
        <v>0</v>
      </c>
      <c r="J296" s="15">
        <f t="shared" si="26"/>
        <v>2113452</v>
      </c>
    </row>
    <row r="297">
      <c r="B297" s="11">
        <v>11278</v>
      </c>
      <c r="C297" s="11" t="s">
        <v>494</v>
      </c>
      <c r="D297" s="11" t="s">
        <v>301</v>
      </c>
      <c r="E297" s="12" t="s">
        <v>488</v>
      </c>
      <c r="F297" s="12">
        <f t="shared" si="25"/>
        <v>1</v>
      </c>
      <c r="G297" s="13" t="s">
        <v>320</v>
      </c>
      <c r="H297" s="13" t="s">
        <v>495</v>
      </c>
      <c r="I297" s="14">
        <v>0</v>
      </c>
      <c r="J297" s="15">
        <f t="shared" si="26"/>
        <v>1506247</v>
      </c>
    </row>
    <row r="298">
      <c r="B298" s="11">
        <v>11278</v>
      </c>
      <c r="C298" s="11" t="s">
        <v>496</v>
      </c>
      <c r="D298" s="11" t="s">
        <v>301</v>
      </c>
      <c r="E298" s="12" t="s">
        <v>488</v>
      </c>
      <c r="F298" s="12">
        <f t="shared" si="25"/>
        <v>1</v>
      </c>
      <c r="G298" s="13" t="s">
        <v>320</v>
      </c>
      <c r="H298" s="13" t="s">
        <v>495</v>
      </c>
      <c r="I298" s="14">
        <v>0</v>
      </c>
      <c r="J298" s="15">
        <f t="shared" si="26"/>
        <v>1506247</v>
      </c>
    </row>
    <row r="299">
      <c r="B299" s="11">
        <v>11278</v>
      </c>
      <c r="C299" s="11" t="s">
        <v>497</v>
      </c>
      <c r="D299" s="11" t="s">
        <v>301</v>
      </c>
      <c r="E299" s="12" t="s">
        <v>488</v>
      </c>
      <c r="F299" s="12">
        <f t="shared" si="25"/>
        <v>1</v>
      </c>
      <c r="G299" s="13" t="s">
        <v>320</v>
      </c>
      <c r="H299" s="13" t="s">
        <v>489</v>
      </c>
      <c r="I299" s="14">
        <v>0</v>
      </c>
      <c r="J299" s="15">
        <f t="shared" si="26"/>
        <v>2047562</v>
      </c>
    </row>
    <row r="300">
      <c r="B300" s="11">
        <v>11278</v>
      </c>
      <c r="C300" s="11" t="s">
        <v>498</v>
      </c>
      <c r="D300" s="11" t="s">
        <v>301</v>
      </c>
      <c r="E300" s="12" t="s">
        <v>488</v>
      </c>
      <c r="F300" s="12">
        <f t="shared" si="25"/>
        <v>1</v>
      </c>
      <c r="G300" s="13" t="s">
        <v>320</v>
      </c>
      <c r="H300" s="13" t="s">
        <v>499</v>
      </c>
      <c r="I300" s="14">
        <v>0</v>
      </c>
      <c r="J300" s="15">
        <f t="shared" si="26"/>
        <v>2113432</v>
      </c>
    </row>
    <row r="301">
      <c r="B301" s="11">
        <v>12600</v>
      </c>
      <c r="C301" s="11" t="s">
        <v>500</v>
      </c>
      <c r="D301" s="11" t="s">
        <v>301</v>
      </c>
      <c r="E301" s="12" t="s">
        <v>488</v>
      </c>
      <c r="F301" s="12">
        <f t="shared" si="25"/>
        <v>1</v>
      </c>
      <c r="G301" s="13" t="s">
        <v>320</v>
      </c>
      <c r="H301" s="13" t="s">
        <v>501</v>
      </c>
      <c r="I301" s="14">
        <v>0</v>
      </c>
      <c r="J301" s="15">
        <f t="shared" si="26"/>
        <v>2037575</v>
      </c>
    </row>
    <row r="302">
      <c r="B302" s="11">
        <v>13000</v>
      </c>
      <c r="C302" s="11" t="s">
        <v>407</v>
      </c>
      <c r="D302" s="11" t="s">
        <v>339</v>
      </c>
      <c r="E302" s="12" t="s">
        <v>502</v>
      </c>
      <c r="F302" s="12">
        <f t="shared" si="25"/>
        <v>2</v>
      </c>
      <c r="G302" s="13" t="s">
        <v>302</v>
      </c>
      <c r="H302" s="13" t="s">
        <v>503</v>
      </c>
      <c r="I302" s="14">
        <f t="shared" si="24"/>
        <v>900000</v>
      </c>
      <c r="J302" s="15">
        <f t="shared" si="26"/>
        <v>3802575</v>
      </c>
    </row>
    <row r="303">
      <c r="B303" s="11">
        <v>10800</v>
      </c>
      <c r="C303" s="11" t="s">
        <v>453</v>
      </c>
      <c r="D303" s="11" t="s">
        <v>339</v>
      </c>
      <c r="E303" s="12" t="s">
        <v>488</v>
      </c>
      <c r="F303" s="12">
        <f t="shared" si="25"/>
        <v>1</v>
      </c>
      <c r="G303" s="13" t="s">
        <v>320</v>
      </c>
      <c r="H303" s="13" t="s">
        <v>504</v>
      </c>
      <c r="I303" s="14">
        <v>0</v>
      </c>
      <c r="J303" s="15">
        <f t="shared" si="26"/>
        <v>2874148</v>
      </c>
    </row>
    <row r="304" ht="30">
      <c r="B304" s="11">
        <v>10900</v>
      </c>
      <c r="C304" s="11" t="s">
        <v>505</v>
      </c>
      <c r="D304" s="11" t="s">
        <v>301</v>
      </c>
      <c r="E304" s="12" t="s">
        <v>506</v>
      </c>
      <c r="F304" s="12">
        <f t="shared" si="25"/>
        <v>1</v>
      </c>
      <c r="G304" s="13" t="s">
        <v>320</v>
      </c>
      <c r="H304" s="13" t="s">
        <v>361</v>
      </c>
      <c r="I304" s="14">
        <v>0</v>
      </c>
      <c r="J304" s="15">
        <f t="shared" si="26"/>
        <v>551256</v>
      </c>
    </row>
    <row r="305">
      <c r="B305" s="11">
        <v>13000</v>
      </c>
      <c r="C305" s="11" t="s">
        <v>410</v>
      </c>
      <c r="D305" s="11" t="s">
        <v>339</v>
      </c>
      <c r="E305" s="12" t="s">
        <v>502</v>
      </c>
      <c r="F305" s="12">
        <f t="shared" si="25"/>
        <v>2</v>
      </c>
      <c r="G305" s="13" t="s">
        <v>302</v>
      </c>
      <c r="H305" s="13" t="s">
        <v>503</v>
      </c>
      <c r="I305" s="14">
        <f t="shared" si="24"/>
        <v>900000</v>
      </c>
      <c r="J305" s="15">
        <f t="shared" si="26"/>
        <v>3802575</v>
      </c>
    </row>
    <row r="306">
      <c r="B306" s="11">
        <v>11280</v>
      </c>
      <c r="C306" s="11" t="s">
        <v>507</v>
      </c>
      <c r="D306" s="11" t="s">
        <v>301</v>
      </c>
      <c r="E306" s="12" t="s">
        <v>488</v>
      </c>
      <c r="F306" s="12">
        <f t="shared" si="25"/>
        <v>1</v>
      </c>
      <c r="G306" s="13" t="s">
        <v>320</v>
      </c>
      <c r="H306" s="13" t="s">
        <v>508</v>
      </c>
      <c r="I306" s="14">
        <v>0</v>
      </c>
      <c r="J306" s="15">
        <f t="shared" si="26"/>
        <v>625416</v>
      </c>
    </row>
    <row r="307" ht="30">
      <c r="B307" s="11">
        <v>11286</v>
      </c>
      <c r="C307" s="11" t="s">
        <v>509</v>
      </c>
      <c r="D307" s="11" t="s">
        <v>301</v>
      </c>
      <c r="E307" s="12" t="s">
        <v>488</v>
      </c>
      <c r="F307" s="12">
        <f t="shared" si="25"/>
        <v>1</v>
      </c>
      <c r="G307" s="13" t="s">
        <v>320</v>
      </c>
      <c r="H307" s="13" t="s">
        <v>510</v>
      </c>
      <c r="I307" s="14">
        <v>0</v>
      </c>
      <c r="J307" s="15">
        <f t="shared" si="26"/>
        <v>2739524</v>
      </c>
    </row>
    <row r="308">
      <c r="B308" s="11">
        <v>11286</v>
      </c>
      <c r="C308" s="11" t="s">
        <v>511</v>
      </c>
      <c r="D308" s="11" t="s">
        <v>301</v>
      </c>
      <c r="E308" s="12" t="s">
        <v>488</v>
      </c>
      <c r="F308" s="12">
        <f t="shared" si="25"/>
        <v>1</v>
      </c>
      <c r="G308" s="13" t="s">
        <v>320</v>
      </c>
      <c r="H308" s="13" t="s">
        <v>512</v>
      </c>
      <c r="I308" s="14">
        <v>0</v>
      </c>
      <c r="J308" s="15">
        <f t="shared" si="26"/>
        <v>2455701</v>
      </c>
    </row>
    <row r="309">
      <c r="B309" s="11">
        <v>11286</v>
      </c>
      <c r="C309" s="11" t="s">
        <v>513</v>
      </c>
      <c r="D309" s="11" t="s">
        <v>301</v>
      </c>
      <c r="E309" s="12" t="s">
        <v>488</v>
      </c>
      <c r="F309" s="12">
        <f t="shared" si="25"/>
        <v>1</v>
      </c>
      <c r="G309" s="13" t="s">
        <v>320</v>
      </c>
      <c r="H309" s="13" t="s">
        <v>512</v>
      </c>
      <c r="I309" s="14">
        <v>0</v>
      </c>
      <c r="J309" s="15">
        <f t="shared" si="26"/>
        <v>2455701</v>
      </c>
    </row>
    <row r="310">
      <c r="B310" s="11">
        <v>13700</v>
      </c>
      <c r="C310" s="11" t="s">
        <v>514</v>
      </c>
      <c r="D310" s="11" t="s">
        <v>301</v>
      </c>
      <c r="E310" s="12" t="s">
        <v>488</v>
      </c>
      <c r="F310" s="12">
        <f t="shared" si="25"/>
        <v>1</v>
      </c>
      <c r="G310" s="13" t="s">
        <v>320</v>
      </c>
      <c r="H310" s="13" t="s">
        <v>512</v>
      </c>
      <c r="I310" s="14">
        <v>0</v>
      </c>
      <c r="J310" s="15">
        <f t="shared" si="26"/>
        <v>2455701</v>
      </c>
    </row>
    <row r="311">
      <c r="B311" s="11">
        <v>10900</v>
      </c>
      <c r="C311" s="11" t="s">
        <v>515</v>
      </c>
      <c r="D311" s="11" t="s">
        <v>301</v>
      </c>
      <c r="E311" s="12" t="s">
        <v>488</v>
      </c>
      <c r="F311" s="12">
        <f t="shared" si="25"/>
        <v>1</v>
      </c>
      <c r="G311" s="13" t="s">
        <v>320</v>
      </c>
      <c r="H311" s="13" t="s">
        <v>512</v>
      </c>
      <c r="I311" s="14">
        <v>0</v>
      </c>
      <c r="J311" s="15">
        <f t="shared" si="26"/>
        <v>2455701</v>
      </c>
    </row>
    <row r="312">
      <c r="B312" s="11" t="s">
        <v>11</v>
      </c>
      <c r="C312" s="11" t="s">
        <v>50</v>
      </c>
      <c r="D312" s="11" t="s">
        <v>314</v>
      </c>
      <c r="E312" s="12" t="s">
        <v>467</v>
      </c>
      <c r="F312" s="12">
        <f t="shared" si="25"/>
        <v>3</v>
      </c>
      <c r="G312" s="13" t="s">
        <v>286</v>
      </c>
      <c r="H312" s="13" t="s">
        <v>516</v>
      </c>
      <c r="I312" s="14">
        <f t="shared" ref="I312:I375" si="27">IF(F312&lt;=3,F312*450000,IF(F312&lt;=5,F312*420000,IF(F312&lt;=8,F312&lt;=400000,IF(F312&lt;=15,F312*380000,IF(F312&gt;=16,F312*350000)))))</f>
        <v>1350000</v>
      </c>
      <c r="J312" s="15">
        <f t="shared" si="26"/>
        <v>2423000</v>
      </c>
    </row>
    <row r="313">
      <c r="B313" s="11">
        <v>10900</v>
      </c>
      <c r="C313" s="11" t="s">
        <v>517</v>
      </c>
      <c r="D313" s="11" t="s">
        <v>301</v>
      </c>
      <c r="E313" s="12" t="s">
        <v>488</v>
      </c>
      <c r="F313" s="12">
        <f t="shared" si="25"/>
        <v>1</v>
      </c>
      <c r="G313" s="13" t="s">
        <v>320</v>
      </c>
      <c r="H313" s="13" t="s">
        <v>512</v>
      </c>
      <c r="I313" s="14">
        <v>0</v>
      </c>
      <c r="J313" s="15">
        <f t="shared" si="26"/>
        <v>2455701</v>
      </c>
    </row>
    <row r="314">
      <c r="B314" s="11">
        <v>12600</v>
      </c>
      <c r="C314" s="11" t="s">
        <v>518</v>
      </c>
      <c r="D314" s="11" t="s">
        <v>301</v>
      </c>
      <c r="E314" s="12" t="s">
        <v>488</v>
      </c>
      <c r="F314" s="12">
        <f t="shared" ref="F314:F377" si="28">G314/206000</f>
        <v>1</v>
      </c>
      <c r="G314" s="13" t="s">
        <v>320</v>
      </c>
      <c r="H314" s="13" t="s">
        <v>519</v>
      </c>
      <c r="I314" s="14">
        <v>0</v>
      </c>
      <c r="J314" s="15">
        <f t="shared" si="26"/>
        <v>2741443</v>
      </c>
    </row>
    <row r="315">
      <c r="B315" s="11">
        <v>11286</v>
      </c>
      <c r="C315" s="11" t="s">
        <v>520</v>
      </c>
      <c r="D315" s="11" t="s">
        <v>301</v>
      </c>
      <c r="E315" s="12" t="s">
        <v>488</v>
      </c>
      <c r="F315" s="12">
        <f t="shared" si="28"/>
        <v>1</v>
      </c>
      <c r="G315" s="13" t="s">
        <v>320</v>
      </c>
      <c r="H315" s="13" t="s">
        <v>519</v>
      </c>
      <c r="I315" s="14">
        <v>0</v>
      </c>
      <c r="J315" s="15">
        <f t="shared" si="26"/>
        <v>2741443</v>
      </c>
    </row>
    <row r="316">
      <c r="B316" s="11">
        <v>11280</v>
      </c>
      <c r="C316" s="11" t="s">
        <v>521</v>
      </c>
      <c r="D316" s="11" t="s">
        <v>301</v>
      </c>
      <c r="E316" s="12" t="s">
        <v>488</v>
      </c>
      <c r="F316" s="12">
        <f t="shared" si="28"/>
        <v>1</v>
      </c>
      <c r="G316" s="13" t="s">
        <v>320</v>
      </c>
      <c r="H316" s="13" t="s">
        <v>508</v>
      </c>
      <c r="I316" s="14">
        <v>0</v>
      </c>
      <c r="J316" s="15">
        <f t="shared" si="26"/>
        <v>625416</v>
      </c>
    </row>
    <row r="317" ht="30">
      <c r="B317" s="11">
        <v>11280</v>
      </c>
      <c r="C317" s="11" t="s">
        <v>522</v>
      </c>
      <c r="D317" s="11" t="s">
        <v>301</v>
      </c>
      <c r="E317" s="12" t="s">
        <v>488</v>
      </c>
      <c r="F317" s="12">
        <f t="shared" si="28"/>
        <v>1</v>
      </c>
      <c r="G317" s="13" t="s">
        <v>320</v>
      </c>
      <c r="H317" s="13" t="s">
        <v>508</v>
      </c>
      <c r="I317" s="14">
        <v>0</v>
      </c>
      <c r="J317" s="15">
        <f t="shared" si="26"/>
        <v>625416</v>
      </c>
    </row>
    <row r="318">
      <c r="B318" s="11">
        <v>13100</v>
      </c>
      <c r="C318" s="11" t="s">
        <v>523</v>
      </c>
      <c r="D318" s="11" t="s">
        <v>284</v>
      </c>
      <c r="E318" s="12" t="s">
        <v>524</v>
      </c>
      <c r="F318" s="12">
        <f t="shared" si="28"/>
        <v>5</v>
      </c>
      <c r="G318" s="13" t="s">
        <v>355</v>
      </c>
      <c r="H318" s="13" t="s">
        <v>525</v>
      </c>
      <c r="I318" s="14">
        <f t="shared" si="27"/>
        <v>2100000</v>
      </c>
      <c r="J318" s="15">
        <f t="shared" si="26"/>
        <v>3730848</v>
      </c>
    </row>
    <row r="319">
      <c r="B319" s="11" t="s">
        <v>11</v>
      </c>
      <c r="C319" s="11" t="s">
        <v>526</v>
      </c>
      <c r="D319" s="11" t="s">
        <v>412</v>
      </c>
      <c r="E319" s="12" t="s">
        <v>469</v>
      </c>
      <c r="F319" s="12">
        <f t="shared" si="28"/>
        <v>4</v>
      </c>
      <c r="G319" s="13" t="s">
        <v>384</v>
      </c>
      <c r="H319" s="13" t="s">
        <v>527</v>
      </c>
      <c r="I319" s="14">
        <f t="shared" si="27"/>
        <v>1680000</v>
      </c>
      <c r="J319" s="15">
        <f t="shared" si="26"/>
        <v>7021761</v>
      </c>
    </row>
    <row r="320">
      <c r="B320" s="11">
        <v>11281</v>
      </c>
      <c r="C320" s="11" t="s">
        <v>528</v>
      </c>
      <c r="D320" s="11" t="s">
        <v>301</v>
      </c>
      <c r="E320" s="12" t="s">
        <v>405</v>
      </c>
      <c r="F320" s="12">
        <f t="shared" si="28"/>
        <v>1</v>
      </c>
      <c r="G320" s="13" t="s">
        <v>320</v>
      </c>
      <c r="H320" s="13" t="s">
        <v>368</v>
      </c>
      <c r="I320" s="14">
        <v>0</v>
      </c>
      <c r="J320" s="15">
        <f t="shared" si="26"/>
        <v>561968</v>
      </c>
    </row>
    <row r="321">
      <c r="B321" s="11">
        <v>11900</v>
      </c>
      <c r="C321" s="11" t="s">
        <v>430</v>
      </c>
      <c r="D321" s="11" t="s">
        <v>311</v>
      </c>
      <c r="E321" s="12" t="s">
        <v>469</v>
      </c>
      <c r="F321" s="12">
        <f t="shared" si="28"/>
        <v>4</v>
      </c>
      <c r="G321" s="13" t="s">
        <v>384</v>
      </c>
      <c r="H321" s="13">
        <v>0</v>
      </c>
      <c r="I321" s="14">
        <f t="shared" si="27"/>
        <v>1680000</v>
      </c>
      <c r="J321" s="15">
        <f t="shared" si="26"/>
        <v>2504000</v>
      </c>
    </row>
    <row r="322">
      <c r="B322" s="11" t="s">
        <v>11</v>
      </c>
      <c r="C322" s="11" t="s">
        <v>157</v>
      </c>
      <c r="D322" s="11" t="s">
        <v>311</v>
      </c>
      <c r="E322" s="12" t="s">
        <v>469</v>
      </c>
      <c r="F322" s="12">
        <f t="shared" si="28"/>
        <v>4</v>
      </c>
      <c r="G322" s="13" t="s">
        <v>384</v>
      </c>
      <c r="H322" s="13">
        <v>0</v>
      </c>
      <c r="I322" s="14">
        <f t="shared" si="27"/>
        <v>1680000</v>
      </c>
      <c r="J322" s="15">
        <f t="shared" si="26"/>
        <v>2504000</v>
      </c>
    </row>
    <row r="323" ht="30">
      <c r="B323" s="11">
        <v>11281</v>
      </c>
      <c r="C323" s="11" t="s">
        <v>529</v>
      </c>
      <c r="D323" s="11" t="s">
        <v>301</v>
      </c>
      <c r="E323" s="12" t="s">
        <v>405</v>
      </c>
      <c r="F323" s="12">
        <f t="shared" si="28"/>
        <v>1</v>
      </c>
      <c r="G323" s="13" t="s">
        <v>320</v>
      </c>
      <c r="H323" s="13" t="s">
        <v>368</v>
      </c>
      <c r="I323" s="14">
        <v>0</v>
      </c>
      <c r="J323" s="15">
        <f t="shared" si="26"/>
        <v>561968</v>
      </c>
    </row>
    <row r="324">
      <c r="B324" s="11">
        <v>11287</v>
      </c>
      <c r="C324" s="11" t="s">
        <v>530</v>
      </c>
      <c r="D324" s="11" t="s">
        <v>301</v>
      </c>
      <c r="E324" s="12" t="s">
        <v>506</v>
      </c>
      <c r="F324" s="12">
        <f t="shared" si="28"/>
        <v>1</v>
      </c>
      <c r="G324" s="13" t="s">
        <v>320</v>
      </c>
      <c r="H324" s="13" t="s">
        <v>531</v>
      </c>
      <c r="I324" s="14">
        <v>0</v>
      </c>
      <c r="J324" s="15">
        <f t="shared" ref="J324:J387" si="29">G324+H324+I324</f>
        <v>2670678</v>
      </c>
    </row>
    <row r="325">
      <c r="B325" s="11">
        <v>11280</v>
      </c>
      <c r="C325" s="11" t="s">
        <v>532</v>
      </c>
      <c r="D325" s="11" t="s">
        <v>301</v>
      </c>
      <c r="E325" s="12" t="s">
        <v>488</v>
      </c>
      <c r="F325" s="12">
        <f t="shared" si="28"/>
        <v>1</v>
      </c>
      <c r="G325" s="13" t="s">
        <v>320</v>
      </c>
      <c r="H325" s="13" t="s">
        <v>533</v>
      </c>
      <c r="I325" s="14">
        <v>0</v>
      </c>
      <c r="J325" s="15">
        <f t="shared" si="29"/>
        <v>788608</v>
      </c>
    </row>
    <row r="326" ht="30">
      <c r="B326" s="11">
        <v>11281</v>
      </c>
      <c r="C326" s="11" t="s">
        <v>534</v>
      </c>
      <c r="D326" s="11" t="s">
        <v>301</v>
      </c>
      <c r="E326" s="12" t="s">
        <v>405</v>
      </c>
      <c r="F326" s="12">
        <f t="shared" si="28"/>
        <v>1</v>
      </c>
      <c r="G326" s="13" t="s">
        <v>320</v>
      </c>
      <c r="H326" s="13" t="s">
        <v>368</v>
      </c>
      <c r="I326" s="14">
        <v>0</v>
      </c>
      <c r="J326" s="15">
        <f t="shared" si="29"/>
        <v>561968</v>
      </c>
    </row>
    <row r="327">
      <c r="B327" s="11">
        <v>11285</v>
      </c>
      <c r="C327" s="11" t="s">
        <v>535</v>
      </c>
      <c r="D327" s="11" t="s">
        <v>301</v>
      </c>
      <c r="E327" s="12" t="s">
        <v>506</v>
      </c>
      <c r="F327" s="12">
        <f t="shared" si="28"/>
        <v>1</v>
      </c>
      <c r="G327" s="13" t="s">
        <v>320</v>
      </c>
      <c r="H327" s="13" t="s">
        <v>361</v>
      </c>
      <c r="I327" s="14">
        <v>0</v>
      </c>
      <c r="J327" s="15">
        <f t="shared" si="29"/>
        <v>551256</v>
      </c>
    </row>
    <row r="328">
      <c r="B328" s="11">
        <v>11900</v>
      </c>
      <c r="C328" s="11" t="s">
        <v>18</v>
      </c>
      <c r="D328" s="11" t="s">
        <v>284</v>
      </c>
      <c r="E328" s="12" t="s">
        <v>536</v>
      </c>
      <c r="F328" s="12">
        <f t="shared" si="28"/>
        <v>12</v>
      </c>
      <c r="G328" s="13" t="s">
        <v>298</v>
      </c>
      <c r="H328" s="13" t="s">
        <v>537</v>
      </c>
      <c r="I328" s="14">
        <f t="shared" si="27"/>
        <v>4560000</v>
      </c>
      <c r="J328" s="15">
        <f t="shared" si="29"/>
        <v>8319200</v>
      </c>
    </row>
    <row r="329">
      <c r="B329" s="11" t="s">
        <v>11</v>
      </c>
      <c r="C329" s="11" t="s">
        <v>538</v>
      </c>
      <c r="D329" s="11" t="s">
        <v>343</v>
      </c>
      <c r="E329" s="12" t="s">
        <v>467</v>
      </c>
      <c r="F329" s="12">
        <f t="shared" si="28"/>
        <v>2</v>
      </c>
      <c r="G329" s="13" t="s">
        <v>302</v>
      </c>
      <c r="H329" s="13">
        <v>0</v>
      </c>
      <c r="I329" s="14">
        <f t="shared" si="27"/>
        <v>900000</v>
      </c>
      <c r="J329" s="15">
        <f t="shared" si="29"/>
        <v>1312000</v>
      </c>
    </row>
    <row r="330">
      <c r="B330" s="11">
        <v>11900</v>
      </c>
      <c r="C330" s="11" t="s">
        <v>539</v>
      </c>
      <c r="D330" s="11" t="s">
        <v>343</v>
      </c>
      <c r="E330" s="12" t="s">
        <v>467</v>
      </c>
      <c r="F330" s="12">
        <f t="shared" si="28"/>
        <v>2</v>
      </c>
      <c r="G330" s="13" t="s">
        <v>302</v>
      </c>
      <c r="H330" s="13">
        <v>0</v>
      </c>
      <c r="I330" s="14">
        <f t="shared" si="27"/>
        <v>900000</v>
      </c>
      <c r="J330" s="15">
        <f t="shared" si="29"/>
        <v>1312000</v>
      </c>
    </row>
    <row r="331">
      <c r="B331" s="11">
        <v>13500</v>
      </c>
      <c r="C331" s="11" t="s">
        <v>150</v>
      </c>
      <c r="D331" s="11" t="s">
        <v>330</v>
      </c>
      <c r="E331" s="12" t="s">
        <v>469</v>
      </c>
      <c r="F331" s="12">
        <f t="shared" si="28"/>
        <v>5</v>
      </c>
      <c r="G331" s="13" t="s">
        <v>355</v>
      </c>
      <c r="H331" s="13" t="s">
        <v>368</v>
      </c>
      <c r="I331" s="14">
        <f t="shared" si="27"/>
        <v>2100000</v>
      </c>
      <c r="J331" s="15">
        <f t="shared" si="29"/>
        <v>3485968</v>
      </c>
    </row>
    <row r="332">
      <c r="B332" s="11">
        <v>10900</v>
      </c>
      <c r="C332" s="11" t="s">
        <v>540</v>
      </c>
      <c r="D332" s="11" t="s">
        <v>301</v>
      </c>
      <c r="E332" s="12" t="s">
        <v>488</v>
      </c>
      <c r="F332" s="12">
        <f t="shared" si="28"/>
        <v>1</v>
      </c>
      <c r="G332" s="13" t="s">
        <v>320</v>
      </c>
      <c r="H332" s="13" t="s">
        <v>508</v>
      </c>
      <c r="I332" s="14">
        <v>0</v>
      </c>
      <c r="J332" s="15">
        <f t="shared" si="29"/>
        <v>625416</v>
      </c>
    </row>
    <row r="333">
      <c r="B333" s="11">
        <v>11280</v>
      </c>
      <c r="C333" s="11" t="s">
        <v>541</v>
      </c>
      <c r="D333" s="11" t="s">
        <v>301</v>
      </c>
      <c r="E333" s="12" t="s">
        <v>488</v>
      </c>
      <c r="F333" s="12">
        <f t="shared" si="28"/>
        <v>1</v>
      </c>
      <c r="G333" s="13" t="s">
        <v>320</v>
      </c>
      <c r="H333" s="13" t="s">
        <v>508</v>
      </c>
      <c r="I333" s="14">
        <v>0</v>
      </c>
      <c r="J333" s="15">
        <f t="shared" si="29"/>
        <v>625416</v>
      </c>
    </row>
    <row r="334" ht="30">
      <c r="B334" s="11">
        <v>10725</v>
      </c>
      <c r="C334" s="11" t="s">
        <v>67</v>
      </c>
      <c r="D334" s="11" t="s">
        <v>290</v>
      </c>
      <c r="E334" s="12" t="s">
        <v>469</v>
      </c>
      <c r="F334" s="12">
        <f t="shared" si="28"/>
        <v>4</v>
      </c>
      <c r="G334" s="13" t="s">
        <v>384</v>
      </c>
      <c r="H334" s="13" t="s">
        <v>370</v>
      </c>
      <c r="I334" s="14">
        <f t="shared" si="27"/>
        <v>1680000</v>
      </c>
      <c r="J334" s="15">
        <f t="shared" si="29"/>
        <v>2963792</v>
      </c>
    </row>
    <row r="335">
      <c r="B335" s="11">
        <v>11280</v>
      </c>
      <c r="C335" s="11" t="s">
        <v>184</v>
      </c>
      <c r="D335" s="11" t="s">
        <v>301</v>
      </c>
      <c r="E335" s="12" t="s">
        <v>542</v>
      </c>
      <c r="F335" s="12">
        <f t="shared" si="28"/>
        <v>3</v>
      </c>
      <c r="G335" s="13" t="s">
        <v>286</v>
      </c>
      <c r="H335" s="13" t="s">
        <v>508</v>
      </c>
      <c r="I335" s="14">
        <f t="shared" si="27"/>
        <v>1350000</v>
      </c>
      <c r="J335" s="15">
        <f t="shared" si="29"/>
        <v>2387416</v>
      </c>
    </row>
    <row r="336">
      <c r="B336" s="11">
        <v>13500</v>
      </c>
      <c r="C336" s="11" t="s">
        <v>43</v>
      </c>
      <c r="D336" s="11" t="s">
        <v>324</v>
      </c>
      <c r="E336" s="12" t="s">
        <v>543</v>
      </c>
      <c r="F336" s="12">
        <f t="shared" si="28"/>
        <v>30</v>
      </c>
      <c r="G336" s="13" t="s">
        <v>544</v>
      </c>
      <c r="H336" s="13">
        <v>0</v>
      </c>
      <c r="I336" s="14">
        <f t="shared" si="27"/>
        <v>10500000</v>
      </c>
      <c r="J336" s="15">
        <f t="shared" si="29"/>
        <v>16680000</v>
      </c>
    </row>
    <row r="337">
      <c r="B337" s="11">
        <v>13700</v>
      </c>
      <c r="C337" s="11" t="s">
        <v>221</v>
      </c>
      <c r="D337" s="11" t="s">
        <v>319</v>
      </c>
      <c r="E337" s="12" t="s">
        <v>545</v>
      </c>
      <c r="F337" s="12">
        <f t="shared" si="28"/>
        <v>5</v>
      </c>
      <c r="G337" s="13" t="s">
        <v>355</v>
      </c>
      <c r="H337" s="13" t="s">
        <v>546</v>
      </c>
      <c r="I337" s="14">
        <f t="shared" si="27"/>
        <v>2100000</v>
      </c>
      <c r="J337" s="15">
        <f t="shared" si="29"/>
        <v>3233000</v>
      </c>
    </row>
    <row r="338">
      <c r="B338" s="11">
        <v>13100</v>
      </c>
      <c r="C338" s="11" t="s">
        <v>313</v>
      </c>
      <c r="D338" s="11" t="s">
        <v>314</v>
      </c>
      <c r="E338" s="12" t="s">
        <v>547</v>
      </c>
      <c r="F338" s="12">
        <f t="shared" si="28"/>
        <v>3</v>
      </c>
      <c r="G338" s="13" t="s">
        <v>286</v>
      </c>
      <c r="H338" s="13">
        <v>0</v>
      </c>
      <c r="I338" s="14">
        <f t="shared" si="27"/>
        <v>1350000</v>
      </c>
      <c r="J338" s="15">
        <f t="shared" si="29"/>
        <v>1968000</v>
      </c>
    </row>
    <row r="339">
      <c r="B339" s="11">
        <v>11287</v>
      </c>
      <c r="C339" s="11" t="s">
        <v>548</v>
      </c>
      <c r="D339" s="11" t="s">
        <v>301</v>
      </c>
      <c r="E339" s="12" t="s">
        <v>488</v>
      </c>
      <c r="F339" s="12">
        <f t="shared" si="28"/>
        <v>1</v>
      </c>
      <c r="G339" s="13" t="s">
        <v>320</v>
      </c>
      <c r="H339" s="13" t="s">
        <v>549</v>
      </c>
      <c r="I339" s="14">
        <v>0</v>
      </c>
      <c r="J339" s="15">
        <f t="shared" si="29"/>
        <v>2711986</v>
      </c>
    </row>
    <row r="340" ht="30">
      <c r="B340" s="11">
        <v>11285</v>
      </c>
      <c r="C340" s="11" t="s">
        <v>550</v>
      </c>
      <c r="D340" s="11" t="s">
        <v>301</v>
      </c>
      <c r="E340" s="12" t="s">
        <v>506</v>
      </c>
      <c r="F340" s="12">
        <f t="shared" si="28"/>
        <v>1</v>
      </c>
      <c r="G340" s="13" t="s">
        <v>320</v>
      </c>
      <c r="H340" s="13" t="s">
        <v>361</v>
      </c>
      <c r="I340" s="14">
        <v>0</v>
      </c>
      <c r="J340" s="15">
        <f t="shared" si="29"/>
        <v>551256</v>
      </c>
    </row>
    <row r="341">
      <c r="B341" s="11">
        <v>11700</v>
      </c>
      <c r="C341" s="11" t="s">
        <v>551</v>
      </c>
      <c r="D341" s="11" t="s">
        <v>311</v>
      </c>
      <c r="E341" s="12" t="s">
        <v>542</v>
      </c>
      <c r="F341" s="12">
        <f t="shared" si="28"/>
        <v>3</v>
      </c>
      <c r="G341" s="13" t="s">
        <v>286</v>
      </c>
      <c r="H341" s="13" t="s">
        <v>552</v>
      </c>
      <c r="I341" s="14">
        <f t="shared" si="27"/>
        <v>1350000</v>
      </c>
      <c r="J341" s="15">
        <f t="shared" si="29"/>
        <v>2354868</v>
      </c>
    </row>
    <row r="342">
      <c r="B342" s="11">
        <v>11933</v>
      </c>
      <c r="C342" s="11" t="s">
        <v>553</v>
      </c>
      <c r="D342" s="11" t="s">
        <v>301</v>
      </c>
      <c r="E342" s="12" t="s">
        <v>488</v>
      </c>
      <c r="F342" s="12">
        <f t="shared" si="28"/>
        <v>1</v>
      </c>
      <c r="G342" s="13" t="s">
        <v>320</v>
      </c>
      <c r="H342" s="13" t="s">
        <v>378</v>
      </c>
      <c r="I342" s="14">
        <v>0</v>
      </c>
      <c r="J342" s="15">
        <f t="shared" si="29"/>
        <v>497696</v>
      </c>
    </row>
    <row r="343">
      <c r="B343" s="11">
        <v>11285</v>
      </c>
      <c r="C343" s="11" t="s">
        <v>554</v>
      </c>
      <c r="D343" s="11" t="s">
        <v>301</v>
      </c>
      <c r="E343" s="12" t="s">
        <v>506</v>
      </c>
      <c r="F343" s="12">
        <f t="shared" si="28"/>
        <v>1</v>
      </c>
      <c r="G343" s="13" t="s">
        <v>320</v>
      </c>
      <c r="H343" s="13" t="s">
        <v>361</v>
      </c>
      <c r="I343" s="14">
        <v>0</v>
      </c>
      <c r="J343" s="15">
        <f t="shared" si="29"/>
        <v>551256</v>
      </c>
    </row>
    <row r="344">
      <c r="B344" s="11">
        <v>10400</v>
      </c>
      <c r="C344" s="11" t="s">
        <v>202</v>
      </c>
      <c r="D344" s="11" t="s">
        <v>319</v>
      </c>
      <c r="E344" s="12" t="s">
        <v>545</v>
      </c>
      <c r="F344" s="12">
        <f t="shared" si="28"/>
        <v>5</v>
      </c>
      <c r="G344" s="13" t="s">
        <v>355</v>
      </c>
      <c r="H344" s="13" t="s">
        <v>546</v>
      </c>
      <c r="I344" s="14">
        <f t="shared" si="27"/>
        <v>2100000</v>
      </c>
      <c r="J344" s="15">
        <f t="shared" si="29"/>
        <v>3233000</v>
      </c>
    </row>
    <row r="345">
      <c r="B345" s="11">
        <v>11100</v>
      </c>
      <c r="C345" s="11" t="s">
        <v>555</v>
      </c>
      <c r="D345" s="11" t="s">
        <v>301</v>
      </c>
      <c r="E345" s="12" t="s">
        <v>488</v>
      </c>
      <c r="F345" s="12">
        <f t="shared" si="28"/>
        <v>1</v>
      </c>
      <c r="G345" s="13" t="s">
        <v>320</v>
      </c>
      <c r="H345" s="13" t="s">
        <v>556</v>
      </c>
      <c r="I345" s="14">
        <v>0</v>
      </c>
      <c r="J345" s="15">
        <f t="shared" si="29"/>
        <v>2477910</v>
      </c>
    </row>
    <row r="346" ht="30">
      <c r="B346" s="11">
        <v>13100</v>
      </c>
      <c r="C346" s="11" t="s">
        <v>223</v>
      </c>
      <c r="D346" s="11" t="s">
        <v>319</v>
      </c>
      <c r="E346" s="12" t="s">
        <v>545</v>
      </c>
      <c r="F346" s="12">
        <f t="shared" si="28"/>
        <v>5</v>
      </c>
      <c r="G346" s="13" t="s">
        <v>355</v>
      </c>
      <c r="H346" s="13" t="s">
        <v>546</v>
      </c>
      <c r="I346" s="14">
        <f t="shared" si="27"/>
        <v>2100000</v>
      </c>
      <c r="J346" s="15">
        <f t="shared" si="29"/>
        <v>3233000</v>
      </c>
    </row>
    <row r="347" ht="30">
      <c r="B347" s="11">
        <v>10900</v>
      </c>
      <c r="C347" s="11" t="s">
        <v>557</v>
      </c>
      <c r="D347" s="11" t="s">
        <v>301</v>
      </c>
      <c r="E347" s="12" t="s">
        <v>488</v>
      </c>
      <c r="F347" s="12">
        <f t="shared" si="28"/>
        <v>1</v>
      </c>
      <c r="G347" s="13" t="s">
        <v>320</v>
      </c>
      <c r="H347" s="13" t="s">
        <v>508</v>
      </c>
      <c r="I347" s="14">
        <v>0</v>
      </c>
      <c r="J347" s="15">
        <f t="shared" si="29"/>
        <v>625416</v>
      </c>
    </row>
    <row r="348">
      <c r="B348" s="11">
        <v>11280</v>
      </c>
      <c r="C348" s="11" t="s">
        <v>558</v>
      </c>
      <c r="D348" s="11" t="s">
        <v>301</v>
      </c>
      <c r="E348" s="12" t="s">
        <v>488</v>
      </c>
      <c r="F348" s="12">
        <f t="shared" si="28"/>
        <v>1</v>
      </c>
      <c r="G348" s="13" t="s">
        <v>320</v>
      </c>
      <c r="H348" s="13" t="s">
        <v>508</v>
      </c>
      <c r="I348" s="14">
        <v>0</v>
      </c>
      <c r="J348" s="15">
        <f t="shared" si="29"/>
        <v>625416</v>
      </c>
    </row>
    <row r="349">
      <c r="B349" s="11">
        <v>11287</v>
      </c>
      <c r="C349" s="11" t="s">
        <v>33</v>
      </c>
      <c r="D349" s="11" t="s">
        <v>301</v>
      </c>
      <c r="E349" s="12" t="s">
        <v>506</v>
      </c>
      <c r="F349" s="12">
        <f t="shared" si="28"/>
        <v>1</v>
      </c>
      <c r="G349" s="13" t="s">
        <v>320</v>
      </c>
      <c r="H349" s="13" t="s">
        <v>531</v>
      </c>
      <c r="I349" s="14">
        <v>0</v>
      </c>
      <c r="J349" s="15">
        <f t="shared" si="29"/>
        <v>2670678</v>
      </c>
    </row>
    <row r="350">
      <c r="B350" s="11">
        <v>11700</v>
      </c>
      <c r="C350" s="11" t="s">
        <v>559</v>
      </c>
      <c r="D350" s="11" t="s">
        <v>301</v>
      </c>
      <c r="E350" s="12" t="s">
        <v>488</v>
      </c>
      <c r="F350" s="12">
        <f t="shared" si="28"/>
        <v>1</v>
      </c>
      <c r="G350" s="13" t="s">
        <v>320</v>
      </c>
      <c r="H350" s="13" t="s">
        <v>560</v>
      </c>
      <c r="I350" s="14">
        <v>0</v>
      </c>
      <c r="J350" s="15">
        <f t="shared" si="29"/>
        <v>2731734</v>
      </c>
    </row>
    <row r="351">
      <c r="B351" s="11">
        <v>11278</v>
      </c>
      <c r="C351" s="11" t="s">
        <v>561</v>
      </c>
      <c r="D351" s="11" t="s">
        <v>301</v>
      </c>
      <c r="E351" s="12" t="s">
        <v>488</v>
      </c>
      <c r="F351" s="12">
        <f t="shared" si="28"/>
        <v>1</v>
      </c>
      <c r="G351" s="13" t="s">
        <v>320</v>
      </c>
      <c r="H351" s="13" t="s">
        <v>562</v>
      </c>
      <c r="I351" s="14">
        <v>0</v>
      </c>
      <c r="J351" s="15">
        <f t="shared" si="29"/>
        <v>1551254</v>
      </c>
    </row>
    <row r="352">
      <c r="B352" s="11">
        <v>10400</v>
      </c>
      <c r="C352" s="11" t="s">
        <v>563</v>
      </c>
      <c r="D352" s="11" t="s">
        <v>301</v>
      </c>
      <c r="E352" s="12" t="s">
        <v>488</v>
      </c>
      <c r="F352" s="12">
        <f t="shared" si="28"/>
        <v>1</v>
      </c>
      <c r="G352" s="13" t="s">
        <v>320</v>
      </c>
      <c r="H352" s="13" t="s">
        <v>510</v>
      </c>
      <c r="I352" s="14">
        <v>0</v>
      </c>
      <c r="J352" s="15">
        <f t="shared" si="29"/>
        <v>2739524</v>
      </c>
    </row>
    <row r="353">
      <c r="B353" s="11">
        <v>11287</v>
      </c>
      <c r="C353" s="11" t="s">
        <v>564</v>
      </c>
      <c r="D353" s="11" t="s">
        <v>301</v>
      </c>
      <c r="E353" s="12" t="s">
        <v>488</v>
      </c>
      <c r="F353" s="12">
        <f t="shared" si="28"/>
        <v>1</v>
      </c>
      <c r="G353" s="13" t="s">
        <v>320</v>
      </c>
      <c r="H353" s="13" t="s">
        <v>565</v>
      </c>
      <c r="I353" s="14">
        <v>0</v>
      </c>
      <c r="J353" s="15">
        <f t="shared" si="29"/>
        <v>2571575</v>
      </c>
    </row>
    <row r="354">
      <c r="B354" s="11">
        <v>11281</v>
      </c>
      <c r="C354" s="11" t="s">
        <v>566</v>
      </c>
      <c r="D354" s="11" t="s">
        <v>301</v>
      </c>
      <c r="E354" s="12" t="s">
        <v>405</v>
      </c>
      <c r="F354" s="12">
        <f t="shared" si="28"/>
        <v>1</v>
      </c>
      <c r="G354" s="13" t="s">
        <v>320</v>
      </c>
      <c r="H354" s="13" t="s">
        <v>368</v>
      </c>
      <c r="I354" s="14">
        <v>0</v>
      </c>
      <c r="J354" s="15">
        <f t="shared" si="29"/>
        <v>561968</v>
      </c>
    </row>
    <row r="355">
      <c r="B355" s="11" t="s">
        <v>11</v>
      </c>
      <c r="C355" s="11" t="s">
        <v>567</v>
      </c>
      <c r="D355" s="11" t="s">
        <v>284</v>
      </c>
      <c r="E355" s="12" t="s">
        <v>568</v>
      </c>
      <c r="F355" s="12">
        <f t="shared" si="28"/>
        <v>2</v>
      </c>
      <c r="G355" s="13" t="s">
        <v>302</v>
      </c>
      <c r="H355" s="13">
        <v>0</v>
      </c>
      <c r="I355" s="14">
        <f t="shared" si="27"/>
        <v>900000</v>
      </c>
      <c r="J355" s="15">
        <f t="shared" si="29"/>
        <v>1312000</v>
      </c>
    </row>
    <row r="356">
      <c r="B356" s="11">
        <v>11285</v>
      </c>
      <c r="C356" s="11" t="s">
        <v>569</v>
      </c>
      <c r="D356" s="11" t="s">
        <v>301</v>
      </c>
      <c r="E356" s="12" t="s">
        <v>506</v>
      </c>
      <c r="F356" s="12">
        <f t="shared" si="28"/>
        <v>1</v>
      </c>
      <c r="G356" s="13" t="s">
        <v>320</v>
      </c>
      <c r="H356" s="13" t="s">
        <v>361</v>
      </c>
      <c r="I356" s="14">
        <v>0</v>
      </c>
      <c r="J356" s="15">
        <f t="shared" si="29"/>
        <v>551256</v>
      </c>
    </row>
    <row r="357" ht="30">
      <c r="B357" s="11">
        <v>11281</v>
      </c>
      <c r="C357" s="11" t="s">
        <v>570</v>
      </c>
      <c r="D357" s="11" t="s">
        <v>301</v>
      </c>
      <c r="E357" s="12" t="s">
        <v>405</v>
      </c>
      <c r="F357" s="12">
        <f t="shared" si="28"/>
        <v>1</v>
      </c>
      <c r="G357" s="13" t="s">
        <v>320</v>
      </c>
      <c r="H357" s="13" t="s">
        <v>368</v>
      </c>
      <c r="I357" s="14">
        <v>0</v>
      </c>
      <c r="J357" s="15">
        <f t="shared" si="29"/>
        <v>561968</v>
      </c>
    </row>
    <row r="358">
      <c r="B358" s="11">
        <v>10400</v>
      </c>
      <c r="C358" s="11" t="s">
        <v>225</v>
      </c>
      <c r="D358" s="11" t="s">
        <v>319</v>
      </c>
      <c r="E358" s="12" t="s">
        <v>545</v>
      </c>
      <c r="F358" s="12">
        <f t="shared" si="28"/>
        <v>5</v>
      </c>
      <c r="G358" s="13" t="s">
        <v>355</v>
      </c>
      <c r="H358" s="13" t="s">
        <v>546</v>
      </c>
      <c r="I358" s="14">
        <f t="shared" si="27"/>
        <v>2100000</v>
      </c>
      <c r="J358" s="15">
        <f t="shared" si="29"/>
        <v>3233000</v>
      </c>
    </row>
    <row r="359">
      <c r="B359" s="11">
        <v>11285</v>
      </c>
      <c r="C359" s="11" t="s">
        <v>571</v>
      </c>
      <c r="D359" s="11" t="s">
        <v>301</v>
      </c>
      <c r="E359" s="12" t="s">
        <v>506</v>
      </c>
      <c r="F359" s="12">
        <f t="shared" si="28"/>
        <v>1</v>
      </c>
      <c r="G359" s="13" t="s">
        <v>320</v>
      </c>
      <c r="H359" s="13" t="s">
        <v>361</v>
      </c>
      <c r="I359" s="14">
        <v>0</v>
      </c>
      <c r="J359" s="15">
        <f t="shared" si="29"/>
        <v>551256</v>
      </c>
    </row>
    <row r="360">
      <c r="B360" s="11">
        <v>10800</v>
      </c>
      <c r="C360" s="11" t="s">
        <v>572</v>
      </c>
      <c r="D360" s="11" t="s">
        <v>319</v>
      </c>
      <c r="E360" s="12" t="s">
        <v>545</v>
      </c>
      <c r="F360" s="12">
        <f t="shared" si="28"/>
        <v>5</v>
      </c>
      <c r="G360" s="13" t="s">
        <v>355</v>
      </c>
      <c r="H360" s="13" t="s">
        <v>546</v>
      </c>
      <c r="I360" s="14">
        <f t="shared" si="27"/>
        <v>2100000</v>
      </c>
      <c r="J360" s="15">
        <f t="shared" si="29"/>
        <v>3233000</v>
      </c>
    </row>
    <row r="361">
      <c r="B361" s="11">
        <v>12400</v>
      </c>
      <c r="C361" s="11" t="s">
        <v>222</v>
      </c>
      <c r="D361" s="11" t="s">
        <v>319</v>
      </c>
      <c r="E361" s="12" t="s">
        <v>545</v>
      </c>
      <c r="F361" s="12">
        <f t="shared" si="28"/>
        <v>5</v>
      </c>
      <c r="G361" s="13" t="s">
        <v>355</v>
      </c>
      <c r="H361" s="13" t="s">
        <v>546</v>
      </c>
      <c r="I361" s="14">
        <f t="shared" si="27"/>
        <v>2100000</v>
      </c>
      <c r="J361" s="15">
        <f t="shared" si="29"/>
        <v>3233000</v>
      </c>
    </row>
    <row r="362">
      <c r="B362" s="11">
        <v>11287</v>
      </c>
      <c r="C362" s="11" t="s">
        <v>573</v>
      </c>
      <c r="D362" s="11" t="s">
        <v>301</v>
      </c>
      <c r="E362" s="12" t="s">
        <v>488</v>
      </c>
      <c r="F362" s="12">
        <f t="shared" si="28"/>
        <v>1</v>
      </c>
      <c r="G362" s="13" t="s">
        <v>320</v>
      </c>
      <c r="H362" s="13" t="s">
        <v>549</v>
      </c>
      <c r="I362" s="14">
        <v>0</v>
      </c>
      <c r="J362" s="15">
        <f t="shared" si="29"/>
        <v>2711986</v>
      </c>
    </row>
    <row r="363">
      <c r="B363" s="11">
        <v>10400</v>
      </c>
      <c r="C363" s="11" t="s">
        <v>574</v>
      </c>
      <c r="D363" s="11" t="s">
        <v>319</v>
      </c>
      <c r="E363" s="12" t="s">
        <v>545</v>
      </c>
      <c r="F363" s="12">
        <f t="shared" si="28"/>
        <v>5</v>
      </c>
      <c r="G363" s="13" t="s">
        <v>355</v>
      </c>
      <c r="H363" s="13" t="s">
        <v>546</v>
      </c>
      <c r="I363" s="14">
        <f t="shared" si="27"/>
        <v>2100000</v>
      </c>
      <c r="J363" s="15">
        <f t="shared" si="29"/>
        <v>3233000</v>
      </c>
    </row>
    <row r="364">
      <c r="B364" s="11">
        <v>10900</v>
      </c>
      <c r="C364" s="11" t="s">
        <v>575</v>
      </c>
      <c r="D364" s="11" t="s">
        <v>301</v>
      </c>
      <c r="E364" s="12" t="s">
        <v>506</v>
      </c>
      <c r="F364" s="12">
        <f t="shared" si="28"/>
        <v>1</v>
      </c>
      <c r="G364" s="13" t="s">
        <v>320</v>
      </c>
      <c r="H364" s="13" t="s">
        <v>361</v>
      </c>
      <c r="I364" s="14">
        <v>0</v>
      </c>
      <c r="J364" s="15">
        <f t="shared" si="29"/>
        <v>551256</v>
      </c>
    </row>
    <row r="365">
      <c r="B365" s="11">
        <v>11700</v>
      </c>
      <c r="C365" s="11" t="s">
        <v>576</v>
      </c>
      <c r="D365" s="11" t="s">
        <v>311</v>
      </c>
      <c r="E365" s="12" t="s">
        <v>542</v>
      </c>
      <c r="F365" s="12">
        <f t="shared" si="28"/>
        <v>3</v>
      </c>
      <c r="G365" s="13" t="s">
        <v>286</v>
      </c>
      <c r="H365" s="13" t="s">
        <v>552</v>
      </c>
      <c r="I365" s="14">
        <f t="shared" si="27"/>
        <v>1350000</v>
      </c>
      <c r="J365" s="15">
        <f t="shared" si="29"/>
        <v>2354868</v>
      </c>
    </row>
    <row r="366">
      <c r="B366" s="11">
        <v>11700</v>
      </c>
      <c r="C366" s="11" t="s">
        <v>458</v>
      </c>
      <c r="D366" s="11" t="s">
        <v>301</v>
      </c>
      <c r="E366" s="12" t="s">
        <v>577</v>
      </c>
      <c r="F366" s="12">
        <f t="shared" si="28"/>
        <v>1</v>
      </c>
      <c r="G366" s="13" t="s">
        <v>320</v>
      </c>
      <c r="H366" s="13" t="s">
        <v>415</v>
      </c>
      <c r="I366" s="14">
        <v>0</v>
      </c>
      <c r="J366" s="15">
        <f t="shared" si="29"/>
        <v>293344</v>
      </c>
    </row>
    <row r="367">
      <c r="B367" s="11">
        <v>11600</v>
      </c>
      <c r="C367" s="11" t="s">
        <v>63</v>
      </c>
      <c r="D367" s="11" t="s">
        <v>343</v>
      </c>
      <c r="E367" s="12" t="s">
        <v>578</v>
      </c>
      <c r="F367" s="12">
        <f t="shared" si="28"/>
        <v>11</v>
      </c>
      <c r="G367" s="13" t="s">
        <v>579</v>
      </c>
      <c r="H367" s="13">
        <v>0</v>
      </c>
      <c r="I367" s="14">
        <f t="shared" si="27"/>
        <v>4180000</v>
      </c>
      <c r="J367" s="15">
        <f t="shared" si="29"/>
        <v>6446000</v>
      </c>
    </row>
    <row r="368">
      <c r="B368" s="11">
        <v>13500</v>
      </c>
      <c r="C368" s="11" t="s">
        <v>148</v>
      </c>
      <c r="D368" s="11" t="s">
        <v>412</v>
      </c>
      <c r="E368" s="12" t="s">
        <v>580</v>
      </c>
      <c r="F368" s="12">
        <f t="shared" si="28"/>
        <v>7</v>
      </c>
      <c r="G368" s="13" t="s">
        <v>367</v>
      </c>
      <c r="H368" s="13" t="s">
        <v>581</v>
      </c>
      <c r="I368" s="14">
        <f>6*400000</f>
        <v>2400000</v>
      </c>
      <c r="J368" s="15">
        <f t="shared" si="29"/>
        <v>3903800</v>
      </c>
    </row>
    <row r="369" ht="30">
      <c r="B369" s="11">
        <v>11100</v>
      </c>
      <c r="C369" s="11" t="s">
        <v>582</v>
      </c>
      <c r="D369" s="11" t="s">
        <v>301</v>
      </c>
      <c r="E369" s="12" t="s">
        <v>583</v>
      </c>
      <c r="F369" s="12">
        <f t="shared" si="28"/>
        <v>13</v>
      </c>
      <c r="G369" s="13" t="s">
        <v>292</v>
      </c>
      <c r="H369" s="13" t="s">
        <v>361</v>
      </c>
      <c r="I369" s="14">
        <f t="shared" si="27"/>
        <v>4940000</v>
      </c>
      <c r="J369" s="15">
        <f t="shared" si="29"/>
        <v>7963256</v>
      </c>
    </row>
    <row r="370">
      <c r="B370" s="11">
        <v>12400</v>
      </c>
      <c r="C370" s="11" t="s">
        <v>79</v>
      </c>
      <c r="D370" s="11" t="s">
        <v>319</v>
      </c>
      <c r="E370" s="12" t="s">
        <v>584</v>
      </c>
      <c r="F370" s="12">
        <f t="shared" si="28"/>
        <v>13</v>
      </c>
      <c r="G370" s="13" t="s">
        <v>292</v>
      </c>
      <c r="H370" s="13" t="s">
        <v>320</v>
      </c>
      <c r="I370" s="14">
        <f t="shared" si="27"/>
        <v>4940000</v>
      </c>
      <c r="J370" s="15">
        <f t="shared" si="29"/>
        <v>7824000</v>
      </c>
    </row>
    <row r="371">
      <c r="B371" s="11">
        <v>10900</v>
      </c>
      <c r="C371" s="11" t="s">
        <v>585</v>
      </c>
      <c r="D371" s="11" t="s">
        <v>301</v>
      </c>
      <c r="E371" s="12" t="s">
        <v>405</v>
      </c>
      <c r="F371" s="12">
        <f t="shared" si="28"/>
        <v>1</v>
      </c>
      <c r="G371" s="13" t="s">
        <v>320</v>
      </c>
      <c r="H371" s="13" t="s">
        <v>368</v>
      </c>
      <c r="I371" s="14">
        <v>0</v>
      </c>
      <c r="J371" s="15">
        <f t="shared" si="29"/>
        <v>561968</v>
      </c>
    </row>
    <row r="372">
      <c r="B372" s="11">
        <v>11200</v>
      </c>
      <c r="C372" s="11" t="s">
        <v>586</v>
      </c>
      <c r="D372" s="11" t="s">
        <v>284</v>
      </c>
      <c r="E372" s="12" t="s">
        <v>524</v>
      </c>
      <c r="F372" s="12">
        <f t="shared" si="28"/>
        <v>5</v>
      </c>
      <c r="G372" s="13" t="s">
        <v>355</v>
      </c>
      <c r="H372" s="13" t="s">
        <v>525</v>
      </c>
      <c r="I372" s="14">
        <f t="shared" si="27"/>
        <v>2100000</v>
      </c>
      <c r="J372" s="15">
        <f t="shared" si="29"/>
        <v>3730848</v>
      </c>
    </row>
    <row r="373" ht="30">
      <c r="B373" s="11">
        <v>12000</v>
      </c>
      <c r="C373" s="11" t="s">
        <v>587</v>
      </c>
      <c r="D373" s="11" t="s">
        <v>330</v>
      </c>
      <c r="E373" s="12" t="s">
        <v>588</v>
      </c>
      <c r="F373" s="12">
        <f t="shared" si="28"/>
        <v>14</v>
      </c>
      <c r="G373" s="13" t="s">
        <v>306</v>
      </c>
      <c r="H373" s="13" t="s">
        <v>589</v>
      </c>
      <c r="I373" s="14">
        <f t="shared" si="27"/>
        <v>5320000</v>
      </c>
      <c r="J373" s="15">
        <f t="shared" si="29"/>
        <v>9427451</v>
      </c>
    </row>
    <row r="374">
      <c r="B374" s="11">
        <v>11285</v>
      </c>
      <c r="C374" s="11" t="s">
        <v>181</v>
      </c>
      <c r="D374" s="11" t="s">
        <v>301</v>
      </c>
      <c r="E374" s="12" t="s">
        <v>547</v>
      </c>
      <c r="F374" s="12">
        <f t="shared" si="28"/>
        <v>2</v>
      </c>
      <c r="G374" s="13" t="s">
        <v>302</v>
      </c>
      <c r="H374" s="13" t="s">
        <v>361</v>
      </c>
      <c r="I374" s="14">
        <f t="shared" si="27"/>
        <v>900000</v>
      </c>
      <c r="J374" s="15">
        <f t="shared" si="29"/>
        <v>1657256</v>
      </c>
    </row>
    <row r="375">
      <c r="B375" s="11">
        <v>13100</v>
      </c>
      <c r="C375" s="11" t="s">
        <v>523</v>
      </c>
      <c r="D375" s="11" t="s">
        <v>314</v>
      </c>
      <c r="E375" s="12" t="s">
        <v>578</v>
      </c>
      <c r="F375" s="12">
        <f t="shared" si="28"/>
        <v>5</v>
      </c>
      <c r="G375" s="13" t="s">
        <v>355</v>
      </c>
      <c r="H375" s="13" t="s">
        <v>590</v>
      </c>
      <c r="I375" s="14">
        <f t="shared" si="27"/>
        <v>2100000</v>
      </c>
      <c r="J375" s="15">
        <f t="shared" si="29"/>
        <v>5071156</v>
      </c>
    </row>
    <row r="376">
      <c r="B376" s="11">
        <v>11284</v>
      </c>
      <c r="C376" s="11" t="s">
        <v>591</v>
      </c>
      <c r="D376" s="11" t="s">
        <v>301</v>
      </c>
      <c r="E376" s="12" t="s">
        <v>592</v>
      </c>
      <c r="F376" s="12">
        <f t="shared" si="28"/>
        <v>1</v>
      </c>
      <c r="G376" s="13" t="s">
        <v>320</v>
      </c>
      <c r="H376" s="13" t="s">
        <v>352</v>
      </c>
      <c r="I376" s="14">
        <v>0</v>
      </c>
      <c r="J376" s="15">
        <f t="shared" si="29"/>
        <v>303232</v>
      </c>
    </row>
    <row r="377">
      <c r="B377" s="11">
        <v>10900</v>
      </c>
      <c r="C377" s="11" t="s">
        <v>70</v>
      </c>
      <c r="D377" s="11" t="s">
        <v>305</v>
      </c>
      <c r="E377" s="12" t="s">
        <v>593</v>
      </c>
      <c r="F377" s="12">
        <f t="shared" si="28"/>
        <v>2</v>
      </c>
      <c r="G377" s="13" t="s">
        <v>302</v>
      </c>
      <c r="H377" s="13" t="s">
        <v>594</v>
      </c>
      <c r="I377" s="14">
        <f t="shared" ref="I376:I439" si="30">IF(F377&lt;=3,F377*450000,IF(F377&lt;=5,F377*420000,IF(F377&lt;=8,F377&lt;=400000,IF(F377&lt;=15,F377*380000,IF(F377&gt;=16,F377*350000)))))</f>
        <v>900000</v>
      </c>
      <c r="J377" s="15">
        <f t="shared" si="29"/>
        <v>2303064</v>
      </c>
    </row>
    <row r="378">
      <c r="B378" s="11" t="s">
        <v>11</v>
      </c>
      <c r="C378" s="11" t="s">
        <v>12</v>
      </c>
      <c r="D378" s="11" t="s">
        <v>284</v>
      </c>
      <c r="E378" s="12" t="s">
        <v>595</v>
      </c>
      <c r="F378" s="12">
        <f t="shared" ref="F378:F441" si="31">G378/206000</f>
        <v>1</v>
      </c>
      <c r="G378" s="13" t="s">
        <v>320</v>
      </c>
      <c r="H378" s="13">
        <v>0</v>
      </c>
      <c r="I378" s="14">
        <v>0</v>
      </c>
      <c r="J378" s="15">
        <f t="shared" si="29"/>
        <v>206000</v>
      </c>
    </row>
    <row r="379">
      <c r="B379" s="11">
        <v>12600</v>
      </c>
      <c r="C379" s="11" t="s">
        <v>323</v>
      </c>
      <c r="D379" s="11" t="s">
        <v>324</v>
      </c>
      <c r="E379" s="12" t="s">
        <v>596</v>
      </c>
      <c r="F379" s="12">
        <f t="shared" si="31"/>
        <v>4</v>
      </c>
      <c r="G379" s="13" t="s">
        <v>384</v>
      </c>
      <c r="H379" s="13" t="s">
        <v>597</v>
      </c>
      <c r="I379" s="14">
        <f t="shared" si="30"/>
        <v>1680000</v>
      </c>
      <c r="J379" s="15">
        <f t="shared" si="29"/>
        <v>2950408</v>
      </c>
    </row>
    <row r="380">
      <c r="B380" s="11">
        <v>12000</v>
      </c>
      <c r="C380" s="11" t="s">
        <v>598</v>
      </c>
      <c r="D380" s="11" t="s">
        <v>311</v>
      </c>
      <c r="E380" s="12" t="s">
        <v>577</v>
      </c>
      <c r="F380" s="12">
        <f t="shared" si="31"/>
        <v>3</v>
      </c>
      <c r="G380" s="13" t="s">
        <v>286</v>
      </c>
      <c r="H380" s="13" t="s">
        <v>599</v>
      </c>
      <c r="I380" s="14">
        <f t="shared" si="30"/>
        <v>1350000</v>
      </c>
      <c r="J380" s="15">
        <f t="shared" si="29"/>
        <v>2798116</v>
      </c>
    </row>
    <row r="381">
      <c r="B381" s="11">
        <v>12000</v>
      </c>
      <c r="C381" s="11" t="s">
        <v>598</v>
      </c>
      <c r="D381" s="11" t="s">
        <v>330</v>
      </c>
      <c r="E381" s="12" t="s">
        <v>600</v>
      </c>
      <c r="F381" s="12">
        <f t="shared" si="31"/>
        <v>15</v>
      </c>
      <c r="G381" s="13" t="s">
        <v>341</v>
      </c>
      <c r="H381" s="13" t="s">
        <v>601</v>
      </c>
      <c r="I381" s="14">
        <f t="shared" si="30"/>
        <v>5700000</v>
      </c>
      <c r="J381" s="15">
        <f t="shared" si="29"/>
        <v>9198292</v>
      </c>
    </row>
    <row r="382">
      <c r="B382" s="11">
        <v>13700</v>
      </c>
      <c r="C382" s="11" t="s">
        <v>602</v>
      </c>
      <c r="D382" s="11" t="s">
        <v>301</v>
      </c>
      <c r="E382" s="12" t="s">
        <v>580</v>
      </c>
      <c r="F382" s="12">
        <f t="shared" si="31"/>
        <v>1</v>
      </c>
      <c r="G382" s="13" t="s">
        <v>320</v>
      </c>
      <c r="H382" s="13" t="s">
        <v>320</v>
      </c>
      <c r="I382" s="14">
        <v>0</v>
      </c>
      <c r="J382" s="15">
        <f t="shared" si="29"/>
        <v>412000</v>
      </c>
    </row>
    <row r="383">
      <c r="B383" s="11">
        <v>11600</v>
      </c>
      <c r="C383" s="11" t="s">
        <v>603</v>
      </c>
      <c r="D383" s="11" t="s">
        <v>319</v>
      </c>
      <c r="E383" s="12" t="s">
        <v>604</v>
      </c>
      <c r="F383" s="12">
        <f>G383/220000</f>
        <v>2</v>
      </c>
      <c r="G383" s="13" t="s">
        <v>605</v>
      </c>
      <c r="H383" s="13" t="s">
        <v>606</v>
      </c>
      <c r="I383" s="14">
        <f t="shared" si="30"/>
        <v>900000</v>
      </c>
      <c r="J383" s="15">
        <f t="shared" si="29"/>
        <v>1560000</v>
      </c>
    </row>
    <row r="384">
      <c r="B384" s="11">
        <v>12000</v>
      </c>
      <c r="C384" s="11" t="s">
        <v>607</v>
      </c>
      <c r="D384" s="11" t="s">
        <v>330</v>
      </c>
      <c r="E384" s="12" t="s">
        <v>608</v>
      </c>
      <c r="F384" s="12">
        <f t="shared" si="31"/>
        <v>19</v>
      </c>
      <c r="G384" s="13" t="s">
        <v>609</v>
      </c>
      <c r="H384" s="13" t="s">
        <v>610</v>
      </c>
      <c r="I384" s="14">
        <f t="shared" si="30"/>
        <v>6650000</v>
      </c>
      <c r="J384" s="15">
        <f t="shared" si="29"/>
        <v>11844182</v>
      </c>
    </row>
    <row r="385">
      <c r="B385" s="11">
        <v>12000</v>
      </c>
      <c r="C385" s="11" t="s">
        <v>611</v>
      </c>
      <c r="D385" s="11" t="s">
        <v>330</v>
      </c>
      <c r="E385" s="12" t="s">
        <v>612</v>
      </c>
      <c r="F385" s="12">
        <f t="shared" si="31"/>
        <v>16</v>
      </c>
      <c r="G385" s="13" t="s">
        <v>613</v>
      </c>
      <c r="H385" s="13" t="s">
        <v>614</v>
      </c>
      <c r="I385" s="14">
        <f t="shared" si="30"/>
        <v>5600000</v>
      </c>
      <c r="J385" s="15">
        <f t="shared" si="29"/>
        <v>10254261</v>
      </c>
    </row>
    <row r="386">
      <c r="B386" s="11">
        <v>10101</v>
      </c>
      <c r="C386" s="11" t="s">
        <v>402</v>
      </c>
      <c r="D386" s="11" t="s">
        <v>290</v>
      </c>
      <c r="E386" s="12" t="s">
        <v>615</v>
      </c>
      <c r="F386" s="12">
        <f t="shared" si="31"/>
        <v>8</v>
      </c>
      <c r="G386" s="13" t="s">
        <v>419</v>
      </c>
      <c r="H386" s="13" t="s">
        <v>616</v>
      </c>
      <c r="I386" s="14">
        <f>7*400000</f>
        <v>2800000</v>
      </c>
      <c r="J386" s="15">
        <f t="shared" si="29"/>
        <v>5002552</v>
      </c>
    </row>
    <row r="387" ht="30">
      <c r="B387" s="11">
        <v>13200</v>
      </c>
      <c r="C387" s="11" t="s">
        <v>617</v>
      </c>
      <c r="D387" s="11" t="s">
        <v>343</v>
      </c>
      <c r="E387" s="12" t="s">
        <v>618</v>
      </c>
      <c r="F387" s="12">
        <f t="shared" si="31"/>
        <v>9</v>
      </c>
      <c r="G387" s="13" t="s">
        <v>395</v>
      </c>
      <c r="H387" s="13" t="s">
        <v>619</v>
      </c>
      <c r="I387" s="14">
        <f t="shared" si="30"/>
        <v>3420000</v>
      </c>
      <c r="J387" s="15">
        <f t="shared" si="29"/>
        <v>5472616</v>
      </c>
    </row>
    <row r="388" ht="30">
      <c r="B388" s="11">
        <v>13500</v>
      </c>
      <c r="C388" s="11" t="s">
        <v>416</v>
      </c>
      <c r="D388" s="11" t="s">
        <v>398</v>
      </c>
      <c r="E388" s="12" t="s">
        <v>620</v>
      </c>
      <c r="F388" s="12">
        <f t="shared" si="31"/>
        <v>3</v>
      </c>
      <c r="G388" s="13" t="s">
        <v>286</v>
      </c>
      <c r="H388" s="13" t="s">
        <v>403</v>
      </c>
      <c r="I388" s="14">
        <f t="shared" si="30"/>
        <v>1350000</v>
      </c>
      <c r="J388" s="15">
        <f t="shared" ref="J388:J450" si="32">G388+H388+I388</f>
        <v>2289360</v>
      </c>
    </row>
    <row r="389">
      <c r="B389" s="11">
        <v>11700</v>
      </c>
      <c r="C389" s="11" t="s">
        <v>621</v>
      </c>
      <c r="D389" s="11" t="s">
        <v>284</v>
      </c>
      <c r="E389" s="12" t="s">
        <v>618</v>
      </c>
      <c r="F389" s="12">
        <f t="shared" si="31"/>
        <v>6</v>
      </c>
      <c r="G389" s="13" t="s">
        <v>357</v>
      </c>
      <c r="H389" s="13" t="s">
        <v>622</v>
      </c>
      <c r="I389" s="14">
        <f t="shared" ref="I389:I391" si="33">5*420000</f>
        <v>2100000</v>
      </c>
      <c r="J389" s="15">
        <f t="shared" si="32"/>
        <v>4370120</v>
      </c>
    </row>
    <row r="390">
      <c r="B390" s="11">
        <v>11291</v>
      </c>
      <c r="C390" s="11" t="s">
        <v>623</v>
      </c>
      <c r="D390" s="11" t="s">
        <v>284</v>
      </c>
      <c r="E390" s="12" t="s">
        <v>618</v>
      </c>
      <c r="F390" s="12">
        <f t="shared" si="31"/>
        <v>6</v>
      </c>
      <c r="G390" s="13" t="s">
        <v>357</v>
      </c>
      <c r="H390" s="13" t="s">
        <v>622</v>
      </c>
      <c r="I390" s="14">
        <f t="shared" si="33"/>
        <v>2100000</v>
      </c>
      <c r="J390" s="15">
        <f t="shared" si="32"/>
        <v>4370120</v>
      </c>
    </row>
    <row r="391">
      <c r="B391" s="11">
        <v>11291</v>
      </c>
      <c r="C391" s="11" t="s">
        <v>624</v>
      </c>
      <c r="D391" s="11" t="s">
        <v>284</v>
      </c>
      <c r="E391" s="12" t="s">
        <v>618</v>
      </c>
      <c r="F391" s="12">
        <f t="shared" si="31"/>
        <v>6</v>
      </c>
      <c r="G391" s="13" t="s">
        <v>357</v>
      </c>
      <c r="H391" s="13" t="s">
        <v>622</v>
      </c>
      <c r="I391" s="14">
        <f t="shared" si="33"/>
        <v>2100000</v>
      </c>
      <c r="J391" s="15">
        <f t="shared" si="32"/>
        <v>4370120</v>
      </c>
    </row>
    <row r="392">
      <c r="B392" s="11">
        <v>10725</v>
      </c>
      <c r="C392" s="11" t="s">
        <v>625</v>
      </c>
      <c r="D392" s="11" t="s">
        <v>290</v>
      </c>
      <c r="E392" s="12" t="s">
        <v>626</v>
      </c>
      <c r="F392" s="12">
        <f t="shared" si="31"/>
        <v>2</v>
      </c>
      <c r="G392" s="13" t="s">
        <v>302</v>
      </c>
      <c r="H392" s="13" t="s">
        <v>370</v>
      </c>
      <c r="I392" s="14">
        <f t="shared" si="30"/>
        <v>900000</v>
      </c>
      <c r="J392" s="15">
        <f t="shared" si="32"/>
        <v>1771792</v>
      </c>
    </row>
    <row r="393">
      <c r="B393" s="11">
        <v>11290</v>
      </c>
      <c r="C393" s="11" t="s">
        <v>627</v>
      </c>
      <c r="D393" s="11" t="s">
        <v>301</v>
      </c>
      <c r="E393" s="12" t="s">
        <v>506</v>
      </c>
      <c r="F393" s="12">
        <f t="shared" si="31"/>
        <v>1</v>
      </c>
      <c r="G393" s="13" t="s">
        <v>320</v>
      </c>
      <c r="H393" s="13" t="s">
        <v>403</v>
      </c>
      <c r="I393" s="14">
        <v>0</v>
      </c>
      <c r="J393" s="15">
        <f t="shared" si="32"/>
        <v>527360</v>
      </c>
    </row>
    <row r="394">
      <c r="B394" s="11">
        <v>10725</v>
      </c>
      <c r="C394" s="11" t="s">
        <v>628</v>
      </c>
      <c r="D394" s="11" t="s">
        <v>290</v>
      </c>
      <c r="E394" s="12" t="s">
        <v>626</v>
      </c>
      <c r="F394" s="12">
        <f t="shared" si="31"/>
        <v>2</v>
      </c>
      <c r="G394" s="13" t="s">
        <v>302</v>
      </c>
      <c r="H394" s="13" t="s">
        <v>370</v>
      </c>
      <c r="I394" s="14">
        <f t="shared" si="30"/>
        <v>900000</v>
      </c>
      <c r="J394" s="15">
        <f t="shared" si="32"/>
        <v>1771792</v>
      </c>
    </row>
    <row r="395">
      <c r="B395" s="11">
        <v>10725</v>
      </c>
      <c r="C395" s="11" t="s">
        <v>629</v>
      </c>
      <c r="D395" s="11" t="s">
        <v>290</v>
      </c>
      <c r="E395" s="12" t="s">
        <v>626</v>
      </c>
      <c r="F395" s="12">
        <f t="shared" si="31"/>
        <v>2</v>
      </c>
      <c r="G395" s="13" t="s">
        <v>302</v>
      </c>
      <c r="H395" s="13" t="s">
        <v>370</v>
      </c>
      <c r="I395" s="14">
        <f t="shared" si="30"/>
        <v>900000</v>
      </c>
      <c r="J395" s="15">
        <f t="shared" si="32"/>
        <v>1771792</v>
      </c>
    </row>
    <row r="396">
      <c r="B396" s="11">
        <v>12000</v>
      </c>
      <c r="C396" s="11" t="s">
        <v>630</v>
      </c>
      <c r="D396" s="11" t="s">
        <v>343</v>
      </c>
      <c r="E396" s="12" t="s">
        <v>631</v>
      </c>
      <c r="F396" s="12">
        <f>G396/220000</f>
        <v>4</v>
      </c>
      <c r="G396" s="13" t="s">
        <v>632</v>
      </c>
      <c r="H396" s="13" t="s">
        <v>633</v>
      </c>
      <c r="I396" s="14">
        <f t="shared" si="30"/>
        <v>1680000</v>
      </c>
      <c r="J396" s="15">
        <f t="shared" si="32"/>
        <v>2663840</v>
      </c>
    </row>
    <row r="397">
      <c r="B397" s="11">
        <v>10725</v>
      </c>
      <c r="C397" s="11" t="s">
        <v>634</v>
      </c>
      <c r="D397" s="11" t="s">
        <v>290</v>
      </c>
      <c r="E397" s="12" t="s">
        <v>626</v>
      </c>
      <c r="F397" s="12">
        <f t="shared" si="31"/>
        <v>2</v>
      </c>
      <c r="G397" s="13" t="s">
        <v>302</v>
      </c>
      <c r="H397" s="13" t="s">
        <v>370</v>
      </c>
      <c r="I397" s="14">
        <f t="shared" si="30"/>
        <v>900000</v>
      </c>
      <c r="J397" s="15">
        <f t="shared" si="32"/>
        <v>1771792</v>
      </c>
    </row>
    <row r="398">
      <c r="B398" s="11">
        <v>12000</v>
      </c>
      <c r="C398" s="11" t="s">
        <v>635</v>
      </c>
      <c r="D398" s="11" t="s">
        <v>330</v>
      </c>
      <c r="E398" s="12" t="s">
        <v>608</v>
      </c>
      <c r="F398" s="12">
        <f t="shared" si="31"/>
        <v>19</v>
      </c>
      <c r="G398" s="13" t="s">
        <v>609</v>
      </c>
      <c r="H398" s="13" t="s">
        <v>636</v>
      </c>
      <c r="I398" s="14">
        <f t="shared" si="30"/>
        <v>6650000</v>
      </c>
      <c r="J398" s="15">
        <f t="shared" si="32"/>
        <v>11464128</v>
      </c>
    </row>
    <row r="399">
      <c r="B399" s="11">
        <v>12000</v>
      </c>
      <c r="C399" s="11" t="s">
        <v>637</v>
      </c>
      <c r="D399" s="11" t="s">
        <v>330</v>
      </c>
      <c r="E399" s="12" t="s">
        <v>608</v>
      </c>
      <c r="F399" s="12">
        <f t="shared" si="31"/>
        <v>19</v>
      </c>
      <c r="G399" s="13" t="s">
        <v>609</v>
      </c>
      <c r="H399" s="13" t="s">
        <v>636</v>
      </c>
      <c r="I399" s="14">
        <f t="shared" si="30"/>
        <v>6650000</v>
      </c>
      <c r="J399" s="15">
        <f t="shared" si="32"/>
        <v>11464128</v>
      </c>
    </row>
    <row r="400">
      <c r="B400" s="11">
        <v>12000</v>
      </c>
      <c r="C400" s="11" t="s">
        <v>638</v>
      </c>
      <c r="D400" s="11" t="s">
        <v>330</v>
      </c>
      <c r="E400" s="12" t="s">
        <v>612</v>
      </c>
      <c r="F400" s="12">
        <f t="shared" si="31"/>
        <v>16</v>
      </c>
      <c r="G400" s="13" t="s">
        <v>613</v>
      </c>
      <c r="H400" s="13" t="s">
        <v>614</v>
      </c>
      <c r="I400" s="14">
        <f t="shared" si="30"/>
        <v>5600000</v>
      </c>
      <c r="J400" s="15">
        <f t="shared" si="32"/>
        <v>10254261</v>
      </c>
    </row>
    <row r="401">
      <c r="B401" s="11">
        <v>10201</v>
      </c>
      <c r="C401" s="11" t="s">
        <v>304</v>
      </c>
      <c r="D401" s="11" t="s">
        <v>305</v>
      </c>
      <c r="E401" s="12" t="s">
        <v>639</v>
      </c>
      <c r="F401" s="12">
        <f t="shared" si="31"/>
        <v>13</v>
      </c>
      <c r="G401" s="13" t="s">
        <v>292</v>
      </c>
      <c r="H401" s="13" t="s">
        <v>307</v>
      </c>
      <c r="I401" s="14">
        <f t="shared" si="30"/>
        <v>4940000</v>
      </c>
      <c r="J401" s="15">
        <f t="shared" si="32"/>
        <v>7986328</v>
      </c>
    </row>
    <row r="402" ht="30">
      <c r="B402" s="11">
        <v>11100</v>
      </c>
      <c r="C402" s="11" t="s">
        <v>329</v>
      </c>
      <c r="D402" s="11" t="s">
        <v>330</v>
      </c>
      <c r="E402" s="12" t="s">
        <v>640</v>
      </c>
      <c r="F402" s="12">
        <f t="shared" si="31"/>
        <v>9</v>
      </c>
      <c r="G402" s="13" t="s">
        <v>395</v>
      </c>
      <c r="H402" s="13" t="s">
        <v>641</v>
      </c>
      <c r="I402" s="14">
        <f t="shared" si="30"/>
        <v>3420000</v>
      </c>
      <c r="J402" s="15">
        <f t="shared" si="32"/>
        <v>6267344</v>
      </c>
    </row>
    <row r="403">
      <c r="B403" s="11">
        <v>10725</v>
      </c>
      <c r="C403" s="11" t="s">
        <v>642</v>
      </c>
      <c r="D403" s="11" t="s">
        <v>290</v>
      </c>
      <c r="E403" s="12" t="s">
        <v>626</v>
      </c>
      <c r="F403" s="12">
        <f t="shared" si="31"/>
        <v>2</v>
      </c>
      <c r="G403" s="13" t="s">
        <v>302</v>
      </c>
      <c r="H403" s="13" t="s">
        <v>370</v>
      </c>
      <c r="I403" s="14">
        <f t="shared" si="30"/>
        <v>900000</v>
      </c>
      <c r="J403" s="15">
        <f t="shared" si="32"/>
        <v>1771792</v>
      </c>
    </row>
    <row r="404">
      <c r="B404" s="11">
        <v>11200</v>
      </c>
      <c r="C404" s="11" t="s">
        <v>586</v>
      </c>
      <c r="D404" s="11" t="s">
        <v>314</v>
      </c>
      <c r="E404" s="12" t="s">
        <v>578</v>
      </c>
      <c r="F404" s="12">
        <f t="shared" si="31"/>
        <v>5</v>
      </c>
      <c r="G404" s="13" t="s">
        <v>355</v>
      </c>
      <c r="H404" s="13" t="s">
        <v>590</v>
      </c>
      <c r="I404" s="14">
        <f t="shared" si="30"/>
        <v>2100000</v>
      </c>
      <c r="J404" s="15">
        <f t="shared" si="32"/>
        <v>5071156</v>
      </c>
    </row>
    <row r="405">
      <c r="B405" s="11">
        <v>13200</v>
      </c>
      <c r="C405" s="11" t="s">
        <v>376</v>
      </c>
      <c r="D405" s="11" t="s">
        <v>296</v>
      </c>
      <c r="E405" s="12" t="s">
        <v>643</v>
      </c>
      <c r="F405" s="12">
        <f t="shared" si="31"/>
        <v>11</v>
      </c>
      <c r="G405" s="13" t="s">
        <v>579</v>
      </c>
      <c r="H405" s="13">
        <v>0</v>
      </c>
      <c r="I405" s="14">
        <f t="shared" si="30"/>
        <v>4180000</v>
      </c>
      <c r="J405" s="15">
        <f t="shared" si="32"/>
        <v>6446000</v>
      </c>
    </row>
    <row r="406">
      <c r="B406" s="11">
        <v>10900</v>
      </c>
      <c r="C406" s="11" t="s">
        <v>82</v>
      </c>
      <c r="D406" s="11" t="s">
        <v>412</v>
      </c>
      <c r="E406" s="12" t="s">
        <v>644</v>
      </c>
      <c r="F406" s="12">
        <f t="shared" si="31"/>
        <v>11</v>
      </c>
      <c r="G406" s="13" t="s">
        <v>579</v>
      </c>
      <c r="H406" s="13" t="s">
        <v>645</v>
      </c>
      <c r="I406" s="14">
        <f t="shared" si="30"/>
        <v>4180000</v>
      </c>
      <c r="J406" s="15">
        <f t="shared" si="32"/>
        <v>9041270</v>
      </c>
    </row>
    <row r="407" ht="30">
      <c r="B407" s="11">
        <v>11284</v>
      </c>
      <c r="C407" s="11" t="s">
        <v>646</v>
      </c>
      <c r="D407" s="11" t="s">
        <v>301</v>
      </c>
      <c r="E407" s="12" t="s">
        <v>592</v>
      </c>
      <c r="F407" s="12">
        <f t="shared" si="31"/>
        <v>1</v>
      </c>
      <c r="G407" s="13" t="s">
        <v>320</v>
      </c>
      <c r="H407" s="13" t="s">
        <v>352</v>
      </c>
      <c r="I407" s="14">
        <v>0</v>
      </c>
      <c r="J407" s="15">
        <f t="shared" si="32"/>
        <v>303232</v>
      </c>
    </row>
    <row r="408" ht="30">
      <c r="B408" s="11">
        <v>13400</v>
      </c>
      <c r="C408" s="11" t="s">
        <v>235</v>
      </c>
      <c r="D408" s="11" t="s">
        <v>335</v>
      </c>
      <c r="E408" s="12" t="s">
        <v>643</v>
      </c>
      <c r="F408" s="12">
        <f t="shared" si="31"/>
        <v>11</v>
      </c>
      <c r="G408" s="13" t="s">
        <v>579</v>
      </c>
      <c r="H408" s="13" t="s">
        <v>647</v>
      </c>
      <c r="I408" s="14">
        <f t="shared" si="30"/>
        <v>4180000</v>
      </c>
      <c r="J408" s="15">
        <f t="shared" si="32"/>
        <v>7730000</v>
      </c>
    </row>
    <row r="409">
      <c r="B409" s="11">
        <v>12400</v>
      </c>
      <c r="C409" s="11" t="s">
        <v>648</v>
      </c>
      <c r="D409" s="11" t="s">
        <v>301</v>
      </c>
      <c r="E409" s="12" t="s">
        <v>506</v>
      </c>
      <c r="F409" s="12">
        <f t="shared" si="31"/>
        <v>1</v>
      </c>
      <c r="G409" s="13" t="s">
        <v>320</v>
      </c>
      <c r="H409" s="13" t="s">
        <v>403</v>
      </c>
      <c r="I409" s="14">
        <v>0</v>
      </c>
      <c r="J409" s="15">
        <f t="shared" si="32"/>
        <v>527360</v>
      </c>
    </row>
    <row r="410">
      <c r="B410" s="11">
        <v>10900</v>
      </c>
      <c r="C410" s="11" t="s">
        <v>649</v>
      </c>
      <c r="D410" s="11" t="s">
        <v>301</v>
      </c>
      <c r="E410" s="12" t="s">
        <v>580</v>
      </c>
      <c r="F410" s="12">
        <f t="shared" si="31"/>
        <v>1</v>
      </c>
      <c r="G410" s="13" t="s">
        <v>320</v>
      </c>
      <c r="H410" s="13" t="s">
        <v>320</v>
      </c>
      <c r="I410" s="14">
        <v>0</v>
      </c>
      <c r="J410" s="15">
        <f t="shared" si="32"/>
        <v>412000</v>
      </c>
    </row>
    <row r="411">
      <c r="B411" s="11">
        <v>10900</v>
      </c>
      <c r="C411" s="11" t="s">
        <v>650</v>
      </c>
      <c r="D411" s="11" t="s">
        <v>301</v>
      </c>
      <c r="E411" s="12" t="s">
        <v>506</v>
      </c>
      <c r="F411" s="12">
        <f t="shared" si="31"/>
        <v>1</v>
      </c>
      <c r="G411" s="13" t="s">
        <v>320</v>
      </c>
      <c r="H411" s="13" t="s">
        <v>403</v>
      </c>
      <c r="I411" s="14">
        <v>0</v>
      </c>
      <c r="J411" s="15">
        <f t="shared" si="32"/>
        <v>527360</v>
      </c>
    </row>
    <row r="412">
      <c r="B412" s="11">
        <v>11100</v>
      </c>
      <c r="C412" s="11" t="s">
        <v>252</v>
      </c>
      <c r="D412" s="11" t="s">
        <v>330</v>
      </c>
      <c r="E412" s="12" t="s">
        <v>643</v>
      </c>
      <c r="F412" s="12">
        <f t="shared" si="31"/>
        <v>7</v>
      </c>
      <c r="G412" s="13" t="s">
        <v>367</v>
      </c>
      <c r="H412" s="13" t="s">
        <v>651</v>
      </c>
      <c r="I412" s="14">
        <f>6*400000</f>
        <v>2400000</v>
      </c>
      <c r="J412" s="15">
        <f t="shared" si="32"/>
        <v>4726109</v>
      </c>
    </row>
    <row r="413">
      <c r="B413" s="11">
        <v>12000</v>
      </c>
      <c r="C413" s="11" t="s">
        <v>630</v>
      </c>
      <c r="D413" s="11" t="s">
        <v>330</v>
      </c>
      <c r="E413" s="12" t="s">
        <v>652</v>
      </c>
      <c r="F413" s="12">
        <f t="shared" si="31"/>
        <v>20</v>
      </c>
      <c r="G413" s="13" t="s">
        <v>653</v>
      </c>
      <c r="H413" s="13" t="s">
        <v>654</v>
      </c>
      <c r="I413" s="14">
        <f t="shared" si="30"/>
        <v>7000000</v>
      </c>
      <c r="J413" s="15">
        <f t="shared" si="32"/>
        <v>11535268</v>
      </c>
    </row>
    <row r="414">
      <c r="B414" s="11">
        <v>12000</v>
      </c>
      <c r="C414" s="11" t="s">
        <v>655</v>
      </c>
      <c r="D414" s="11" t="s">
        <v>330</v>
      </c>
      <c r="E414" s="12" t="s">
        <v>652</v>
      </c>
      <c r="F414" s="12">
        <f t="shared" si="31"/>
        <v>20</v>
      </c>
      <c r="G414" s="13" t="s">
        <v>653</v>
      </c>
      <c r="H414" s="13" t="s">
        <v>656</v>
      </c>
      <c r="I414" s="14">
        <f t="shared" si="30"/>
        <v>7000000</v>
      </c>
      <c r="J414" s="15">
        <f t="shared" si="32"/>
        <v>11845698</v>
      </c>
    </row>
    <row r="415">
      <c r="B415" s="11">
        <v>11288</v>
      </c>
      <c r="C415" s="11" t="s">
        <v>657</v>
      </c>
      <c r="D415" s="11" t="s">
        <v>301</v>
      </c>
      <c r="E415" s="12" t="s">
        <v>580</v>
      </c>
      <c r="F415" s="12">
        <f t="shared" si="31"/>
        <v>1</v>
      </c>
      <c r="G415" s="13" t="s">
        <v>320</v>
      </c>
      <c r="H415" s="13" t="s">
        <v>320</v>
      </c>
      <c r="I415" s="14">
        <v>0</v>
      </c>
      <c r="J415" s="15">
        <f t="shared" si="32"/>
        <v>412000</v>
      </c>
    </row>
    <row r="416">
      <c r="B416" s="11">
        <v>11700</v>
      </c>
      <c r="C416" s="11" t="s">
        <v>89</v>
      </c>
      <c r="D416" s="11" t="s">
        <v>311</v>
      </c>
      <c r="E416" s="12" t="s">
        <v>658</v>
      </c>
      <c r="F416" s="12">
        <f t="shared" si="31"/>
        <v>5</v>
      </c>
      <c r="G416" s="13" t="s">
        <v>355</v>
      </c>
      <c r="H416" s="13" t="s">
        <v>659</v>
      </c>
      <c r="I416" s="14">
        <f t="shared" si="30"/>
        <v>2100000</v>
      </c>
      <c r="J416" s="15">
        <f t="shared" si="32"/>
        <v>3853428</v>
      </c>
    </row>
    <row r="417">
      <c r="B417" s="11">
        <v>11288</v>
      </c>
      <c r="C417" s="11" t="s">
        <v>660</v>
      </c>
      <c r="D417" s="11" t="s">
        <v>301</v>
      </c>
      <c r="E417" s="12" t="s">
        <v>580</v>
      </c>
      <c r="F417" s="12">
        <f t="shared" si="31"/>
        <v>1</v>
      </c>
      <c r="G417" s="13" t="s">
        <v>320</v>
      </c>
      <c r="H417" s="13" t="s">
        <v>320</v>
      </c>
      <c r="I417" s="14">
        <v>0</v>
      </c>
      <c r="J417" s="15">
        <f t="shared" si="32"/>
        <v>412000</v>
      </c>
    </row>
    <row r="418">
      <c r="B418" s="11">
        <v>11700</v>
      </c>
      <c r="C418" s="11" t="s">
        <v>240</v>
      </c>
      <c r="D418" s="11" t="s">
        <v>311</v>
      </c>
      <c r="E418" s="12" t="s">
        <v>640</v>
      </c>
      <c r="F418" s="12">
        <f t="shared" si="31"/>
        <v>9</v>
      </c>
      <c r="G418" s="13" t="s">
        <v>395</v>
      </c>
      <c r="H418" s="13" t="s">
        <v>661</v>
      </c>
      <c r="I418" s="14">
        <f t="shared" si="30"/>
        <v>3420000</v>
      </c>
      <c r="J418" s="15">
        <f t="shared" si="32"/>
        <v>6186952</v>
      </c>
    </row>
    <row r="419">
      <c r="B419" s="11">
        <v>12000</v>
      </c>
      <c r="C419" s="11" t="s">
        <v>35</v>
      </c>
      <c r="D419" s="11" t="s">
        <v>311</v>
      </c>
      <c r="E419" s="12" t="s">
        <v>639</v>
      </c>
      <c r="F419" s="12">
        <f t="shared" si="31"/>
        <v>10</v>
      </c>
      <c r="G419" s="13" t="s">
        <v>316</v>
      </c>
      <c r="H419" s="13" t="s">
        <v>361</v>
      </c>
      <c r="I419" s="14">
        <f t="shared" si="30"/>
        <v>3800000</v>
      </c>
      <c r="J419" s="15">
        <f t="shared" si="32"/>
        <v>6205256</v>
      </c>
    </row>
    <row r="420">
      <c r="B420" s="11">
        <v>13500</v>
      </c>
      <c r="C420" s="11" t="s">
        <v>662</v>
      </c>
      <c r="D420" s="11" t="s">
        <v>311</v>
      </c>
      <c r="E420" s="12" t="s">
        <v>663</v>
      </c>
      <c r="F420" s="12">
        <f t="shared" si="31"/>
        <v>6</v>
      </c>
      <c r="G420" s="13" t="s">
        <v>357</v>
      </c>
      <c r="H420" s="13" t="s">
        <v>361</v>
      </c>
      <c r="I420" s="14">
        <f>5*420000</f>
        <v>2100000</v>
      </c>
      <c r="J420" s="15">
        <f t="shared" si="32"/>
        <v>3681256</v>
      </c>
    </row>
    <row r="421">
      <c r="B421" s="11">
        <v>11284</v>
      </c>
      <c r="C421" s="11" t="s">
        <v>208</v>
      </c>
      <c r="D421" s="11" t="s">
        <v>301</v>
      </c>
      <c r="E421" s="12" t="s">
        <v>664</v>
      </c>
      <c r="F421" s="12">
        <f>G421/220000</f>
        <v>1</v>
      </c>
      <c r="G421" s="13" t="s">
        <v>606</v>
      </c>
      <c r="H421" s="13" t="s">
        <v>633</v>
      </c>
      <c r="I421" s="14">
        <v>0</v>
      </c>
      <c r="J421" s="15">
        <f t="shared" si="32"/>
        <v>323840</v>
      </c>
    </row>
    <row r="422">
      <c r="B422" s="11">
        <v>11288</v>
      </c>
      <c r="C422" s="11" t="s">
        <v>665</v>
      </c>
      <c r="D422" s="11" t="s">
        <v>301</v>
      </c>
      <c r="E422" s="12" t="s">
        <v>580</v>
      </c>
      <c r="F422" s="12">
        <f t="shared" si="31"/>
        <v>1</v>
      </c>
      <c r="G422" s="13" t="s">
        <v>320</v>
      </c>
      <c r="H422" s="13" t="s">
        <v>320</v>
      </c>
      <c r="I422" s="14">
        <v>0</v>
      </c>
      <c r="J422" s="15">
        <f t="shared" si="32"/>
        <v>412000</v>
      </c>
    </row>
    <row r="423">
      <c r="B423" s="11">
        <v>11700</v>
      </c>
      <c r="C423" s="11" t="s">
        <v>666</v>
      </c>
      <c r="D423" s="11" t="s">
        <v>301</v>
      </c>
      <c r="E423" s="12" t="s">
        <v>592</v>
      </c>
      <c r="F423" s="12">
        <f t="shared" si="31"/>
        <v>1</v>
      </c>
      <c r="G423" s="13" t="s">
        <v>320</v>
      </c>
      <c r="H423" s="13" t="s">
        <v>352</v>
      </c>
      <c r="I423" s="14">
        <v>0</v>
      </c>
      <c r="J423" s="15">
        <f t="shared" si="32"/>
        <v>303232</v>
      </c>
    </row>
    <row r="424">
      <c r="B424" s="11">
        <v>11288</v>
      </c>
      <c r="C424" s="11" t="s">
        <v>667</v>
      </c>
      <c r="D424" s="11" t="s">
        <v>301</v>
      </c>
      <c r="E424" s="12" t="s">
        <v>580</v>
      </c>
      <c r="F424" s="12">
        <f t="shared" si="31"/>
        <v>1</v>
      </c>
      <c r="G424" s="13" t="s">
        <v>320</v>
      </c>
      <c r="H424" s="13" t="s">
        <v>320</v>
      </c>
      <c r="I424" s="14">
        <v>0</v>
      </c>
      <c r="J424" s="15">
        <f t="shared" si="32"/>
        <v>412000</v>
      </c>
    </row>
    <row r="425">
      <c r="B425" s="11">
        <v>12600</v>
      </c>
      <c r="C425" s="11" t="s">
        <v>668</v>
      </c>
      <c r="D425" s="11" t="s">
        <v>301</v>
      </c>
      <c r="E425" s="12" t="s">
        <v>592</v>
      </c>
      <c r="F425" s="12">
        <f t="shared" si="31"/>
        <v>1</v>
      </c>
      <c r="G425" s="13" t="s">
        <v>320</v>
      </c>
      <c r="H425" s="13" t="s">
        <v>352</v>
      </c>
      <c r="I425" s="14">
        <v>0</v>
      </c>
      <c r="J425" s="15">
        <f t="shared" si="32"/>
        <v>303232</v>
      </c>
    </row>
    <row r="426">
      <c r="B426" s="11">
        <v>12600</v>
      </c>
      <c r="C426" s="11" t="s">
        <v>365</v>
      </c>
      <c r="D426" s="11" t="s">
        <v>335</v>
      </c>
      <c r="E426" s="12" t="s">
        <v>669</v>
      </c>
      <c r="F426" s="12">
        <f t="shared" si="31"/>
        <v>6</v>
      </c>
      <c r="G426" s="13" t="s">
        <v>357</v>
      </c>
      <c r="H426" s="13" t="s">
        <v>533</v>
      </c>
      <c r="I426" s="14">
        <f>5*420000</f>
        <v>2100000</v>
      </c>
      <c r="J426" s="15">
        <f t="shared" si="32"/>
        <v>3918608</v>
      </c>
    </row>
    <row r="427" ht="30">
      <c r="B427" s="11">
        <v>13200</v>
      </c>
      <c r="C427" s="11" t="s">
        <v>670</v>
      </c>
      <c r="D427" s="11" t="s">
        <v>301</v>
      </c>
      <c r="E427" s="12" t="s">
        <v>580</v>
      </c>
      <c r="F427" s="12">
        <f t="shared" si="31"/>
        <v>1</v>
      </c>
      <c r="G427" s="13" t="s">
        <v>320</v>
      </c>
      <c r="H427" s="13" t="s">
        <v>320</v>
      </c>
      <c r="I427" s="14">
        <v>0</v>
      </c>
      <c r="J427" s="15">
        <f t="shared" si="32"/>
        <v>412000</v>
      </c>
    </row>
    <row r="428">
      <c r="B428" s="11">
        <v>12600</v>
      </c>
      <c r="C428" s="11" t="s">
        <v>365</v>
      </c>
      <c r="D428" s="11" t="s">
        <v>335</v>
      </c>
      <c r="E428" s="12" t="s">
        <v>604</v>
      </c>
      <c r="F428" s="12">
        <f>G428/220000</f>
        <v>5</v>
      </c>
      <c r="G428" s="13" t="s">
        <v>671</v>
      </c>
      <c r="H428" s="13" t="s">
        <v>672</v>
      </c>
      <c r="I428" s="14">
        <f t="shared" si="30"/>
        <v>2100000</v>
      </c>
      <c r="J428" s="15">
        <f t="shared" si="32"/>
        <v>3852960</v>
      </c>
    </row>
    <row r="429">
      <c r="B429" s="11">
        <v>11100</v>
      </c>
      <c r="C429" s="11" t="s">
        <v>252</v>
      </c>
      <c r="D429" s="11" t="s">
        <v>284</v>
      </c>
      <c r="E429" s="12" t="s">
        <v>673</v>
      </c>
      <c r="F429" s="12">
        <f t="shared" si="31"/>
        <v>1</v>
      </c>
      <c r="G429" s="13" t="s">
        <v>320</v>
      </c>
      <c r="H429" s="13" t="s">
        <v>674</v>
      </c>
      <c r="I429" s="14">
        <v>0</v>
      </c>
      <c r="J429" s="15">
        <f t="shared" si="32"/>
        <v>1916835</v>
      </c>
    </row>
    <row r="430">
      <c r="B430" s="11">
        <v>11933</v>
      </c>
      <c r="C430" s="11" t="s">
        <v>675</v>
      </c>
      <c r="D430" s="11" t="s">
        <v>301</v>
      </c>
      <c r="E430" s="12" t="s">
        <v>664</v>
      </c>
      <c r="F430" s="12">
        <f>G430/220000</f>
        <v>1</v>
      </c>
      <c r="G430" s="13" t="s">
        <v>606</v>
      </c>
      <c r="H430" s="13" t="s">
        <v>676</v>
      </c>
      <c r="I430" s="14">
        <v>0</v>
      </c>
      <c r="J430" s="15">
        <f t="shared" si="32"/>
        <v>531520</v>
      </c>
    </row>
    <row r="431">
      <c r="B431" s="11">
        <v>11900</v>
      </c>
      <c r="C431" s="11" t="s">
        <v>18</v>
      </c>
      <c r="D431" s="11" t="s">
        <v>284</v>
      </c>
      <c r="E431" s="12" t="s">
        <v>669</v>
      </c>
      <c r="F431" s="12">
        <f t="shared" si="31"/>
        <v>3</v>
      </c>
      <c r="G431" s="13" t="s">
        <v>286</v>
      </c>
      <c r="H431" s="13" t="s">
        <v>677</v>
      </c>
      <c r="I431" s="14">
        <f t="shared" si="30"/>
        <v>1350000</v>
      </c>
      <c r="J431" s="15">
        <f t="shared" si="32"/>
        <v>2414960</v>
      </c>
    </row>
    <row r="432">
      <c r="B432" s="11">
        <v>12000</v>
      </c>
      <c r="C432" s="11" t="s">
        <v>607</v>
      </c>
      <c r="D432" s="11" t="s">
        <v>343</v>
      </c>
      <c r="E432" s="12" t="s">
        <v>678</v>
      </c>
      <c r="F432" s="12">
        <f>G432/220000</f>
        <v>6</v>
      </c>
      <c r="G432" s="13" t="s">
        <v>679</v>
      </c>
      <c r="H432" s="13" t="s">
        <v>633</v>
      </c>
      <c r="I432" s="14">
        <f>5*420000</f>
        <v>2100000</v>
      </c>
      <c r="J432" s="15">
        <f t="shared" si="32"/>
        <v>3523840</v>
      </c>
    </row>
    <row r="433">
      <c r="B433" s="11" t="s">
        <v>11</v>
      </c>
      <c r="C433" s="11" t="s">
        <v>12</v>
      </c>
      <c r="D433" s="11" t="s">
        <v>314</v>
      </c>
      <c r="E433" s="12" t="s">
        <v>680</v>
      </c>
      <c r="F433" s="12">
        <f t="shared" si="31"/>
        <v>2</v>
      </c>
      <c r="G433" s="13" t="s">
        <v>302</v>
      </c>
      <c r="H433" s="13">
        <v>0</v>
      </c>
      <c r="I433" s="14">
        <f t="shared" si="30"/>
        <v>900000</v>
      </c>
      <c r="J433" s="15">
        <f t="shared" si="32"/>
        <v>1312000</v>
      </c>
    </row>
    <row r="434">
      <c r="B434" s="11">
        <v>11283</v>
      </c>
      <c r="C434" s="11" t="s">
        <v>490</v>
      </c>
      <c r="D434" s="11" t="s">
        <v>301</v>
      </c>
      <c r="E434" s="12" t="s">
        <v>664</v>
      </c>
      <c r="F434" s="12">
        <f t="shared" ref="F434:F435" si="34">G434/220000</f>
        <v>1</v>
      </c>
      <c r="G434" s="13" t="s">
        <v>606</v>
      </c>
      <c r="H434" s="13" t="s">
        <v>681</v>
      </c>
      <c r="I434" s="14">
        <v>0</v>
      </c>
      <c r="J434" s="15">
        <f t="shared" si="32"/>
        <v>2329391</v>
      </c>
    </row>
    <row r="435">
      <c r="B435" s="11">
        <v>12000</v>
      </c>
      <c r="C435" s="11" t="s">
        <v>598</v>
      </c>
      <c r="D435" s="11" t="s">
        <v>343</v>
      </c>
      <c r="E435" s="12" t="s">
        <v>682</v>
      </c>
      <c r="F435" s="12">
        <f t="shared" si="34"/>
        <v>4</v>
      </c>
      <c r="G435" s="13" t="s">
        <v>632</v>
      </c>
      <c r="H435" s="13" t="s">
        <v>633</v>
      </c>
      <c r="I435" s="14">
        <f t="shared" si="30"/>
        <v>1680000</v>
      </c>
      <c r="J435" s="15">
        <f t="shared" si="32"/>
        <v>2663840</v>
      </c>
    </row>
    <row r="436">
      <c r="B436" s="11">
        <v>11284</v>
      </c>
      <c r="C436" s="11" t="s">
        <v>683</v>
      </c>
      <c r="D436" s="11" t="s">
        <v>301</v>
      </c>
      <c r="E436" s="12" t="s">
        <v>592</v>
      </c>
      <c r="F436" s="12">
        <f t="shared" si="31"/>
        <v>1</v>
      </c>
      <c r="G436" s="13" t="s">
        <v>320</v>
      </c>
      <c r="H436" s="13" t="s">
        <v>352</v>
      </c>
      <c r="I436" s="14">
        <v>0</v>
      </c>
      <c r="J436" s="15">
        <f t="shared" si="32"/>
        <v>303232</v>
      </c>
    </row>
    <row r="437">
      <c r="B437" s="11" t="s">
        <v>11</v>
      </c>
      <c r="C437" s="11" t="s">
        <v>140</v>
      </c>
      <c r="D437" s="11" t="s">
        <v>319</v>
      </c>
      <c r="E437" s="12" t="s">
        <v>604</v>
      </c>
      <c r="F437" s="12">
        <f>G437/220000</f>
        <v>2</v>
      </c>
      <c r="G437" s="13" t="s">
        <v>605</v>
      </c>
      <c r="H437" s="13" t="s">
        <v>606</v>
      </c>
      <c r="I437" s="14">
        <f t="shared" si="30"/>
        <v>900000</v>
      </c>
      <c r="J437" s="15">
        <f t="shared" si="32"/>
        <v>1560000</v>
      </c>
    </row>
    <row r="438">
      <c r="B438" s="11">
        <v>11284</v>
      </c>
      <c r="C438" s="11" t="s">
        <v>684</v>
      </c>
      <c r="D438" s="11" t="s">
        <v>301</v>
      </c>
      <c r="E438" s="12" t="s">
        <v>592</v>
      </c>
      <c r="F438" s="12">
        <f t="shared" si="31"/>
        <v>1</v>
      </c>
      <c r="G438" s="13" t="s">
        <v>320</v>
      </c>
      <c r="H438" s="13" t="s">
        <v>352</v>
      </c>
      <c r="I438" s="14">
        <v>0</v>
      </c>
      <c r="J438" s="15">
        <f t="shared" si="32"/>
        <v>303232</v>
      </c>
    </row>
    <row r="439">
      <c r="B439" s="11">
        <v>12000</v>
      </c>
      <c r="C439" s="11" t="s">
        <v>685</v>
      </c>
      <c r="D439" s="11" t="s">
        <v>330</v>
      </c>
      <c r="E439" s="12" t="s">
        <v>608</v>
      </c>
      <c r="F439" s="12">
        <f t="shared" si="31"/>
        <v>15</v>
      </c>
      <c r="G439" s="13" t="s">
        <v>341</v>
      </c>
      <c r="H439" s="13" t="s">
        <v>686</v>
      </c>
      <c r="I439" s="14">
        <f t="shared" si="30"/>
        <v>5700000</v>
      </c>
      <c r="J439" s="15">
        <f t="shared" si="32"/>
        <v>9203648</v>
      </c>
    </row>
    <row r="440">
      <c r="B440" s="11">
        <v>11100</v>
      </c>
      <c r="C440" s="11" t="s">
        <v>252</v>
      </c>
      <c r="D440" s="11" t="s">
        <v>412</v>
      </c>
      <c r="E440" s="12" t="s">
        <v>687</v>
      </c>
      <c r="F440" s="12">
        <f t="shared" ref="F440:F441" si="35">G440/220000</f>
        <v>1</v>
      </c>
      <c r="G440" s="13" t="s">
        <v>606</v>
      </c>
      <c r="H440" s="13">
        <v>0</v>
      </c>
      <c r="I440" s="14">
        <v>0</v>
      </c>
      <c r="J440" s="15">
        <f t="shared" si="32"/>
        <v>220000</v>
      </c>
    </row>
    <row r="441">
      <c r="B441" s="11">
        <v>12000</v>
      </c>
      <c r="C441" s="11" t="s">
        <v>635</v>
      </c>
      <c r="D441" s="11" t="s">
        <v>343</v>
      </c>
      <c r="E441" s="12" t="s">
        <v>682</v>
      </c>
      <c r="F441" s="12">
        <f t="shared" si="35"/>
        <v>4</v>
      </c>
      <c r="G441" s="13" t="s">
        <v>632</v>
      </c>
      <c r="H441" s="13" t="s">
        <v>633</v>
      </c>
      <c r="I441" s="14">
        <f t="shared" ref="I440:I450" si="36">IF(F441&lt;=3,F441*450000,IF(F441&lt;=5,F441*420000,IF(F441&lt;=8,F441&lt;=400000,IF(F441&lt;=15,F441*380000,IF(F441&gt;=16,F441*350000)))))</f>
        <v>1680000</v>
      </c>
      <c r="J441" s="15">
        <f t="shared" si="32"/>
        <v>2663840</v>
      </c>
    </row>
    <row r="442">
      <c r="B442" s="11">
        <v>13200</v>
      </c>
      <c r="C442" s="11" t="s">
        <v>688</v>
      </c>
      <c r="D442" s="11" t="s">
        <v>343</v>
      </c>
      <c r="E442" s="12" t="s">
        <v>618</v>
      </c>
      <c r="F442" s="12">
        <f t="shared" ref="F442" si="37">G442/206000</f>
        <v>9</v>
      </c>
      <c r="G442" s="13" t="s">
        <v>395</v>
      </c>
      <c r="H442" s="13" t="s">
        <v>619</v>
      </c>
      <c r="I442" s="14">
        <f t="shared" si="36"/>
        <v>3420000</v>
      </c>
      <c r="J442" s="15">
        <f t="shared" si="32"/>
        <v>5472616</v>
      </c>
    </row>
    <row r="443">
      <c r="B443" s="11">
        <v>12400</v>
      </c>
      <c r="C443" s="11" t="s">
        <v>222</v>
      </c>
      <c r="D443" s="11" t="s">
        <v>335</v>
      </c>
      <c r="E443" s="12" t="s">
        <v>604</v>
      </c>
      <c r="F443" s="12">
        <f>G443/220000</f>
        <v>5</v>
      </c>
      <c r="G443" s="13" t="s">
        <v>671</v>
      </c>
      <c r="H443" s="13" t="s">
        <v>672</v>
      </c>
      <c r="I443" s="14">
        <f t="shared" si="36"/>
        <v>2100000</v>
      </c>
      <c r="J443" s="15">
        <f t="shared" si="32"/>
        <v>3852960</v>
      </c>
    </row>
    <row r="444">
      <c r="B444" s="11">
        <v>12400</v>
      </c>
      <c r="C444" s="11" t="s">
        <v>222</v>
      </c>
      <c r="D444" s="11" t="s">
        <v>335</v>
      </c>
      <c r="E444" s="12" t="s">
        <v>669</v>
      </c>
      <c r="F444" s="12">
        <f t="shared" ref="F444:F449" si="38">G444/206000</f>
        <v>6</v>
      </c>
      <c r="G444" s="13" t="s">
        <v>357</v>
      </c>
      <c r="H444" s="13" t="s">
        <v>533</v>
      </c>
      <c r="I444" s="14">
        <f t="shared" ref="I444:I445" si="39">5*420000</f>
        <v>2100000</v>
      </c>
      <c r="J444" s="15">
        <f t="shared" si="32"/>
        <v>3918608</v>
      </c>
    </row>
    <row r="445">
      <c r="B445" s="11">
        <v>12000</v>
      </c>
      <c r="C445" s="11" t="s">
        <v>637</v>
      </c>
      <c r="D445" s="11" t="s">
        <v>343</v>
      </c>
      <c r="E445" s="12" t="s">
        <v>678</v>
      </c>
      <c r="F445" s="12">
        <f t="shared" ref="F445:F448" si="40">G445/220000</f>
        <v>6</v>
      </c>
      <c r="G445" s="13" t="s">
        <v>679</v>
      </c>
      <c r="H445" s="13" t="s">
        <v>633</v>
      </c>
      <c r="I445" s="14">
        <f t="shared" si="39"/>
        <v>2100000</v>
      </c>
      <c r="J445" s="15">
        <f t="shared" si="32"/>
        <v>3523840</v>
      </c>
    </row>
    <row r="446">
      <c r="B446" s="11">
        <v>12000</v>
      </c>
      <c r="C446" s="11" t="s">
        <v>655</v>
      </c>
      <c r="D446" s="11" t="s">
        <v>343</v>
      </c>
      <c r="E446" s="12" t="s">
        <v>631</v>
      </c>
      <c r="F446" s="12">
        <f t="shared" si="40"/>
        <v>4</v>
      </c>
      <c r="G446" s="13">
        <v>880000</v>
      </c>
      <c r="H446" s="13" t="s">
        <v>633</v>
      </c>
      <c r="I446" s="14">
        <f t="shared" si="36"/>
        <v>1680000</v>
      </c>
      <c r="J446" s="15">
        <f t="shared" si="32"/>
        <v>2663840</v>
      </c>
    </row>
    <row r="447">
      <c r="B447" s="11" t="s">
        <v>11</v>
      </c>
      <c r="C447" s="11" t="s">
        <v>12</v>
      </c>
      <c r="D447" s="11" t="s">
        <v>314</v>
      </c>
      <c r="E447" s="12" t="s">
        <v>689</v>
      </c>
      <c r="F447" s="12">
        <f t="shared" si="40"/>
        <v>2</v>
      </c>
      <c r="G447" s="13" t="s">
        <v>605</v>
      </c>
      <c r="H447" s="13" t="s">
        <v>676</v>
      </c>
      <c r="I447" s="14">
        <f t="shared" si="36"/>
        <v>900000</v>
      </c>
      <c r="J447" s="15">
        <f t="shared" si="32"/>
        <v>1651520</v>
      </c>
    </row>
    <row r="448">
      <c r="B448" s="11">
        <v>11282</v>
      </c>
      <c r="C448" s="11" t="s">
        <v>690</v>
      </c>
      <c r="D448" s="11" t="s">
        <v>301</v>
      </c>
      <c r="E448" s="12" t="s">
        <v>631</v>
      </c>
      <c r="F448" s="12">
        <f t="shared" si="40"/>
        <v>1</v>
      </c>
      <c r="G448" s="13" t="s">
        <v>606</v>
      </c>
      <c r="H448" s="13" t="s">
        <v>676</v>
      </c>
      <c r="I448" s="14">
        <v>0</v>
      </c>
      <c r="J448" s="15">
        <f t="shared" si="32"/>
        <v>531520</v>
      </c>
    </row>
    <row r="449">
      <c r="B449" s="11">
        <v>11900</v>
      </c>
      <c r="C449" s="11" t="s">
        <v>691</v>
      </c>
      <c r="D449" s="11" t="s">
        <v>284</v>
      </c>
      <c r="E449" s="12" t="s">
        <v>595</v>
      </c>
      <c r="F449" s="12">
        <f t="shared" si="38"/>
        <v>1</v>
      </c>
      <c r="G449" s="13" t="s">
        <v>320</v>
      </c>
      <c r="H449" s="13">
        <v>0</v>
      </c>
      <c r="I449" s="14">
        <v>0</v>
      </c>
      <c r="J449" s="15">
        <f t="shared" si="32"/>
        <v>206000</v>
      </c>
    </row>
    <row r="450">
      <c r="B450" s="11">
        <v>12000</v>
      </c>
      <c r="C450" s="11" t="s">
        <v>35</v>
      </c>
      <c r="D450" s="11" t="s">
        <v>343</v>
      </c>
      <c r="E450" s="12" t="s">
        <v>631</v>
      </c>
      <c r="F450" s="12">
        <f>G450/220000</f>
        <v>4</v>
      </c>
      <c r="G450" s="16" t="s">
        <v>632</v>
      </c>
      <c r="H450" s="16" t="s">
        <v>633</v>
      </c>
      <c r="I450" s="17">
        <f t="shared" si="36"/>
        <v>1680000</v>
      </c>
      <c r="J450" s="18">
        <f t="shared" si="32"/>
        <v>2663840</v>
      </c>
    </row>
    <row r="451" ht="17.25">
      <c r="G451" s="19">
        <f>SUM(G3:G450)</f>
        <v>187310000</v>
      </c>
      <c r="H451" s="19">
        <f t="shared" ref="H451:J451" si="41">SUM(H3:H450)</f>
        <v>158932264</v>
      </c>
      <c r="I451" s="19">
        <f t="shared" si="41"/>
        <v>691796800</v>
      </c>
      <c r="J451" s="19">
        <f t="shared" si="41"/>
        <v>1483138114</v>
      </c>
    </row>
  </sheetData>
  <autoFilter ref="A2:J450"/>
  <mergeCells count="1">
    <mergeCell ref="A1:J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9" activeCellId="0" sqref="G9"/>
    </sheetView>
  </sheetViews>
  <sheetFormatPr defaultRowHeight="15"/>
  <cols>
    <col min="1" max="4" style="20" width="9.140625"/>
    <col customWidth="1" min="5" max="5" style="20" width="10.7109375"/>
    <col customWidth="1" min="6" max="6" style="20" width="12"/>
    <col min="7" max="10" style="20" width="9.140625"/>
  </cols>
  <sheetData>
    <row r="1" ht="41.25" customHeight="1">
      <c r="A1" s="21" t="s">
        <v>692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55.5" customHeight="1">
      <c r="A2" s="22" t="s">
        <v>1</v>
      </c>
      <c r="B2" s="22"/>
      <c r="C2" s="22"/>
      <c r="D2" s="22"/>
      <c r="E2" s="23" t="s">
        <v>5</v>
      </c>
      <c r="F2" s="24"/>
    </row>
    <row r="3">
      <c r="A3" s="25"/>
      <c r="B3" s="25"/>
      <c r="C3" s="25"/>
      <c r="D3" s="25"/>
      <c r="E3" s="26" t="s">
        <v>693</v>
      </c>
      <c r="F3" s="26" t="s">
        <v>694</v>
      </c>
    </row>
  </sheetData>
  <mergeCells count="6">
    <mergeCell ref="A1:K1"/>
    <mergeCell ref="E2:F2"/>
    <mergeCell ref="A2:A3"/>
    <mergeCell ref="B2:B3"/>
    <mergeCell ref="C2:C3"/>
    <mergeCell ref="D2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Azizjon Xamidov</dc:creator>
  <cp:lastModifiedBy>Alisher Nabiyev</cp:lastModifiedBy>
  <cp:revision>1</cp:revision>
  <dcterms:created xsi:type="dcterms:W3CDTF">2025-12-26T09:55:38Z</dcterms:created>
  <dcterms:modified xsi:type="dcterms:W3CDTF">2026-10-14T10:29:03Z</dcterms:modified>
</cp:coreProperties>
</file>