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172.17.102.63\universal 1\6_ALISHER 14.12\ALL\2026\Сайт\1-chorak\"/>
    </mc:Choice>
  </mc:AlternateContent>
  <xr:revisionPtr revIDLastSave="0" documentId="13_ncr:1_{A6547DCD-065C-4499-9DF2-8B51BDA820F9}" xr6:coauthVersionLast="45" xr6:coauthVersionMax="47" xr10:uidLastSave="{00000000-0000-0000-0000-000000000000}"/>
  <bookViews>
    <workbookView xWindow="-120" yWindow="-120" windowWidth="29040" windowHeight="15840" xr2:uid="{1F007844-5469-46A1-A108-5408CE38B008}"/>
  </bookViews>
  <sheets>
    <sheet name="Лист1" sheetId="1" r:id="rId1"/>
    <sheet name="Лист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0" i="1" l="1"/>
  <c r="J234" i="1"/>
  <c r="J235" i="1"/>
  <c r="J236" i="1"/>
  <c r="J237" i="1"/>
  <c r="J238" i="1"/>
  <c r="J239" i="1"/>
  <c r="J240" i="1"/>
  <c r="J242" i="1"/>
  <c r="J243" i="1"/>
  <c r="J246" i="1"/>
  <c r="J247" i="1"/>
  <c r="J248" i="1"/>
  <c r="J249" i="1"/>
  <c r="I256" i="1"/>
  <c r="G256" i="1"/>
  <c r="J256" i="1" s="1"/>
  <c r="I255" i="1"/>
  <c r="G255" i="1"/>
  <c r="J255" i="1" s="1"/>
  <c r="I254" i="1"/>
  <c r="J254" i="1" s="1"/>
  <c r="I253" i="1"/>
  <c r="G253" i="1"/>
  <c r="J253" i="1" s="1"/>
  <c r="I252" i="1"/>
  <c r="G252" i="1"/>
  <c r="J252" i="1" s="1"/>
  <c r="I251" i="1"/>
  <c r="J251" i="1" s="1"/>
  <c r="I250" i="1"/>
  <c r="J250" i="1" s="1"/>
  <c r="I246" i="1"/>
  <c r="I245" i="1"/>
  <c r="G245" i="1"/>
  <c r="J245" i="1" s="1"/>
  <c r="H244" i="1"/>
  <c r="J244" i="1" s="1"/>
  <c r="G241" i="1"/>
  <c r="J241" i="1" s="1"/>
  <c r="I240" i="1"/>
  <c r="I239" i="1"/>
  <c r="I238" i="1"/>
  <c r="I237" i="1"/>
  <c r="I235" i="1"/>
  <c r="I234" i="1"/>
  <c r="I233" i="1"/>
  <c r="J233" i="1" s="1"/>
  <c r="I232" i="1"/>
  <c r="G232" i="1"/>
  <c r="J232" i="1" s="1"/>
  <c r="I231" i="1"/>
  <c r="J231" i="1" s="1"/>
  <c r="I230" i="1"/>
  <c r="J230" i="1" s="1"/>
  <c r="I229" i="1"/>
  <c r="G229" i="1"/>
  <c r="J229" i="1" s="1"/>
  <c r="I228" i="1"/>
  <c r="I226" i="1"/>
  <c r="G226" i="1"/>
  <c r="J226" i="1" s="1"/>
  <c r="I223" i="1"/>
  <c r="G223" i="1"/>
  <c r="J223" i="1" s="1"/>
  <c r="H206" i="1"/>
  <c r="J206" i="1" s="1"/>
  <c r="J228" i="1"/>
  <c r="J227" i="1"/>
  <c r="J225" i="1"/>
  <c r="J224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5" i="1"/>
  <c r="J204" i="1"/>
  <c r="J203" i="1"/>
  <c r="J202" i="1"/>
  <c r="J201" i="1"/>
  <c r="J200" i="1"/>
  <c r="J199" i="1"/>
  <c r="J198" i="1"/>
  <c r="H197" i="1"/>
  <c r="J197" i="1" s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0" i="1"/>
  <c r="J181" i="1"/>
  <c r="J179" i="1"/>
  <c r="J178" i="1"/>
  <c r="J177" i="1"/>
  <c r="J176" i="1"/>
  <c r="J175" i="1"/>
  <c r="J174" i="1"/>
  <c r="J173" i="1"/>
  <c r="J169" i="1"/>
  <c r="H164" i="1"/>
  <c r="J117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6" i="1"/>
  <c r="J127" i="1"/>
  <c r="J128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70" i="1"/>
  <c r="J171" i="1"/>
  <c r="J172" i="1"/>
  <c r="H130" i="1"/>
  <c r="J130" i="1" s="1"/>
  <c r="H129" i="1"/>
  <c r="J129" i="1" s="1"/>
  <c r="H127" i="1"/>
  <c r="H125" i="1"/>
  <c r="J125" i="1" s="1"/>
  <c r="I110" i="1"/>
  <c r="J110" i="1" s="1"/>
  <c r="I109" i="1"/>
  <c r="J109" i="1" s="1"/>
  <c r="I108" i="1"/>
  <c r="I107" i="1"/>
  <c r="J107" i="1" s="1"/>
  <c r="J106" i="1"/>
  <c r="J108" i="1"/>
  <c r="I105" i="1"/>
  <c r="J105" i="1" s="1"/>
  <c r="J92" i="1"/>
  <c r="J93" i="1"/>
  <c r="J98" i="1"/>
  <c r="J100" i="1"/>
  <c r="J101" i="1"/>
  <c r="I104" i="1"/>
  <c r="J104" i="1" s="1"/>
  <c r="I103" i="1"/>
  <c r="G103" i="1"/>
  <c r="J103" i="1" s="1"/>
  <c r="H102" i="1"/>
  <c r="J102" i="1" s="1"/>
  <c r="H99" i="1"/>
  <c r="J99" i="1" s="1"/>
  <c r="I97" i="1"/>
  <c r="J97" i="1" s="1"/>
  <c r="H96" i="1"/>
  <c r="J96" i="1" s="1"/>
  <c r="I95" i="1"/>
  <c r="J95" i="1" s="1"/>
  <c r="I94" i="1"/>
  <c r="G94" i="1"/>
  <c r="I92" i="1"/>
  <c r="I91" i="1"/>
  <c r="I89" i="1"/>
  <c r="I90" i="1"/>
  <c r="J90" i="1" s="1"/>
  <c r="G89" i="1"/>
  <c r="G90" i="1"/>
  <c r="G91" i="1"/>
  <c r="I88" i="1"/>
  <c r="G88" i="1"/>
  <c r="I87" i="1"/>
  <c r="I86" i="1"/>
  <c r="I85" i="1"/>
  <c r="I84" i="1"/>
  <c r="G84" i="1"/>
  <c r="I83" i="1"/>
  <c r="I82" i="1"/>
  <c r="I81" i="1"/>
  <c r="G80" i="1"/>
  <c r="J80" i="1" s="1"/>
  <c r="G81" i="1"/>
  <c r="J81" i="1" s="1"/>
  <c r="G82" i="1"/>
  <c r="J82" i="1" s="1"/>
  <c r="G83" i="1"/>
  <c r="G85" i="1"/>
  <c r="G86" i="1"/>
  <c r="G87" i="1"/>
  <c r="G79" i="1"/>
  <c r="J79" i="1" s="1"/>
  <c r="I78" i="1"/>
  <c r="G78" i="1"/>
  <c r="I77" i="1"/>
  <c r="G77" i="1"/>
  <c r="G76" i="1"/>
  <c r="I76" i="1"/>
  <c r="J76" i="1"/>
  <c r="I75" i="1"/>
  <c r="G75" i="1"/>
  <c r="J75" i="1" s="1"/>
  <c r="I74" i="1"/>
  <c r="J74" i="1" s="1"/>
  <c r="I73" i="1"/>
  <c r="G73" i="1"/>
  <c r="J73" i="1" s="1"/>
  <c r="I72" i="1"/>
  <c r="G72" i="1"/>
  <c r="J72" i="1" s="1"/>
  <c r="I71" i="1"/>
  <c r="G71" i="1"/>
  <c r="I70" i="1"/>
  <c r="G70" i="1"/>
  <c r="J70" i="1" s="1"/>
  <c r="I69" i="1"/>
  <c r="G69" i="1"/>
  <c r="J69" i="1" s="1"/>
  <c r="I68" i="1"/>
  <c r="G68" i="1"/>
  <c r="J67" i="1"/>
  <c r="J66" i="1"/>
  <c r="I65" i="1"/>
  <c r="G65" i="1"/>
  <c r="J65" i="1" s="1"/>
  <c r="J24" i="1"/>
  <c r="J27" i="1"/>
  <c r="J30" i="1"/>
  <c r="J31" i="1"/>
  <c r="J32" i="1"/>
  <c r="J33" i="1"/>
  <c r="J34" i="1"/>
  <c r="J38" i="1"/>
  <c r="J39" i="1"/>
  <c r="J40" i="1"/>
  <c r="J41" i="1"/>
  <c r="J43" i="1"/>
  <c r="J46" i="1"/>
  <c r="J50" i="1"/>
  <c r="J53" i="1"/>
  <c r="J54" i="1"/>
  <c r="J56" i="1"/>
  <c r="J58" i="1"/>
  <c r="J59" i="1"/>
  <c r="J60" i="1"/>
  <c r="J61" i="1"/>
  <c r="I64" i="1"/>
  <c r="J64" i="1" s="1"/>
  <c r="I63" i="1"/>
  <c r="J63" i="1" s="1"/>
  <c r="J23" i="1"/>
  <c r="J22" i="1"/>
  <c r="I62" i="1"/>
  <c r="G62" i="1"/>
  <c r="J62" i="1" s="1"/>
  <c r="I57" i="1"/>
  <c r="J57" i="1" s="1"/>
  <c r="I55" i="1"/>
  <c r="J55" i="1" s="1"/>
  <c r="G52" i="1"/>
  <c r="J52" i="1" s="1"/>
  <c r="I51" i="1"/>
  <c r="J51" i="1" s="1"/>
  <c r="I49" i="1"/>
  <c r="J49" i="1" s="1"/>
  <c r="I48" i="1"/>
  <c r="J48" i="1" s="1"/>
  <c r="I47" i="1"/>
  <c r="G47" i="1"/>
  <c r="J47" i="1" s="1"/>
  <c r="I45" i="1"/>
  <c r="J45" i="1" s="1"/>
  <c r="I44" i="1"/>
  <c r="J44" i="1" s="1"/>
  <c r="I42" i="1"/>
  <c r="J42" i="1" s="1"/>
  <c r="I37" i="1"/>
  <c r="J37" i="1" s="1"/>
  <c r="I36" i="1"/>
  <c r="J36" i="1" s="1"/>
  <c r="I35" i="1"/>
  <c r="J35" i="1" s="1"/>
  <c r="I29" i="1"/>
  <c r="J29" i="1" s="1"/>
  <c r="I28" i="1"/>
  <c r="J28" i="1" s="1"/>
  <c r="I26" i="1"/>
  <c r="J26" i="1" s="1"/>
  <c r="I25" i="1"/>
  <c r="J25" i="1" s="1"/>
  <c r="I21" i="1"/>
  <c r="J21" i="1" s="1"/>
  <c r="I20" i="1"/>
  <c r="J20" i="1" s="1"/>
  <c r="J14" i="1"/>
  <c r="J15" i="1"/>
  <c r="J17" i="1"/>
  <c r="J18" i="1"/>
  <c r="I19" i="1"/>
  <c r="J19" i="1" s="1"/>
  <c r="F19" i="1"/>
  <c r="I16" i="1"/>
  <c r="J16" i="1" s="1"/>
  <c r="I13" i="1"/>
  <c r="J13" i="1" s="1"/>
  <c r="I12" i="1"/>
  <c r="J12" i="1" s="1"/>
  <c r="J4" i="1"/>
  <c r="J10" i="1"/>
  <c r="I11" i="1"/>
  <c r="J11" i="1" s="1"/>
  <c r="I9" i="1"/>
  <c r="G9" i="1"/>
  <c r="G258" i="1" s="1"/>
  <c r="I8" i="1"/>
  <c r="J8" i="1" s="1"/>
  <c r="I7" i="1"/>
  <c r="J7" i="1" s="1"/>
  <c r="I6" i="1"/>
  <c r="J6" i="1" s="1"/>
  <c r="I5" i="1"/>
  <c r="J5" i="1" s="1"/>
  <c r="J83" i="1" l="1"/>
  <c r="J85" i="1"/>
  <c r="J88" i="1"/>
  <c r="J94" i="1"/>
  <c r="H258" i="1"/>
  <c r="J87" i="1"/>
  <c r="J78" i="1"/>
  <c r="J68" i="1"/>
  <c r="J91" i="1"/>
  <c r="J71" i="1"/>
  <c r="J89" i="1"/>
  <c r="J86" i="1"/>
  <c r="J84" i="1"/>
  <c r="J77" i="1"/>
  <c r="J9" i="1"/>
  <c r="I3" i="1"/>
  <c r="J3" i="1" l="1"/>
  <c r="J258" i="1" s="1"/>
  <c r="I258" i="1"/>
</calcChain>
</file>

<file path=xl/sharedStrings.xml><?xml version="1.0" encoding="utf-8"?>
<sst xmlns="http://schemas.openxmlformats.org/spreadsheetml/2006/main" count="913" uniqueCount="382">
  <si>
    <t>№</t>
  </si>
  <si>
    <t>MFO</t>
  </si>
  <si>
    <t>F.I.O</t>
  </si>
  <si>
    <t>XIZMAT SAFARI HUDUDI</t>
  </si>
  <si>
    <t>SANA</t>
  </si>
  <si>
    <t>KUN</t>
  </si>
  <si>
    <t>SUTKALIK</t>
  </si>
  <si>
    <t>TRANSPORT</t>
  </si>
  <si>
    <t>MEHMONXONA</t>
  </si>
  <si>
    <t>JAMI</t>
  </si>
  <si>
    <t>Toshkent</t>
  </si>
  <si>
    <t>22.12.2025 - 25.12.2025</t>
  </si>
  <si>
    <t>Fdjurayev Kodir Kazimovich</t>
  </si>
  <si>
    <t>24.12.2025 - 26.12.2025</t>
  </si>
  <si>
    <t>Toshtemirov Najimiddin Mannonovich</t>
  </si>
  <si>
    <t>Jizzax</t>
  </si>
  <si>
    <t>16.12.2025 - 26.12.2025</t>
  </si>
  <si>
    <t>Qurbonov Sardor G`afurovich</t>
  </si>
  <si>
    <t>15.12.2025 - 26.12.2025</t>
  </si>
  <si>
    <t>Berdikulov Shoxjahon Jasurovich</t>
  </si>
  <si>
    <t>22.12.2025 - 24.12.2025</t>
  </si>
  <si>
    <t>Nusratov G`ulom Cho`liboyevich</t>
  </si>
  <si>
    <t>Surxondaryo</t>
  </si>
  <si>
    <t>24.12.2025 - 27.12.2025</t>
  </si>
  <si>
    <t>Ermatov Alijon Shaxriyorovich</t>
  </si>
  <si>
    <t>Samarqand</t>
  </si>
  <si>
    <t>17.12.2025 - 24.12.2025</t>
  </si>
  <si>
    <t>Quziyev Xusan Shavkatovich</t>
  </si>
  <si>
    <t>18.12.2025 - 20.12.2025</t>
  </si>
  <si>
    <t>Narzullayev Ilxomjon Ravshan o`g`li</t>
  </si>
  <si>
    <t>00446</t>
  </si>
  <si>
    <t>Musurmonov Jamshid Komiljon o`g`li</t>
  </si>
  <si>
    <t>10.11.2025 - 19.12.2025</t>
  </si>
  <si>
    <t>Xonaliyev Baxrom Bekmuratovich</t>
  </si>
  <si>
    <t>Nurmatov Zafar Hikmatullayevich</t>
  </si>
  <si>
    <t>10.12.2025 - 12.12.2025</t>
  </si>
  <si>
    <t>Xamidov Doniyorbek Mavlonovich</t>
  </si>
  <si>
    <t>07.01.2026 - 08.01.2026</t>
  </si>
  <si>
    <t>Xaydarov Jamshid Oromovich</t>
  </si>
  <si>
    <t>24.12.2025 - 30.12.2025</t>
  </si>
  <si>
    <t>Usmonov Lazizjon Dilshod o`g`li</t>
  </si>
  <si>
    <t>Raxmonov Quvonchbek Maxmudovich</t>
  </si>
  <si>
    <t>24.12.2025 - 24.12.2025</t>
  </si>
  <si>
    <t>Xodiyev Xusniddin Alimovich</t>
  </si>
  <si>
    <t>Andijon</t>
  </si>
  <si>
    <t>17.12.2025 - 08.01.2026</t>
  </si>
  <si>
    <t>Nurmatov Xayotjon Mirzayevich</t>
  </si>
  <si>
    <t>Navoiy</t>
  </si>
  <si>
    <t>06.01.2026 - 12.01.2026</t>
  </si>
  <si>
    <t>Bozorboyev Murodjon Mirzabekovich</t>
  </si>
  <si>
    <t>Bulung`ur</t>
  </si>
  <si>
    <t>01.12.2025 - 10.12.2025</t>
  </si>
  <si>
    <t>Begaliyev Begzod Dilshodovich</t>
  </si>
  <si>
    <t>09.01.2026 - 09.01.2026</t>
  </si>
  <si>
    <t>Farg`ona</t>
  </si>
  <si>
    <t>Shovkatov Sobirjon Olimjon o`g`li</t>
  </si>
  <si>
    <t>Abdukarimov Bobir Nuriddinovich</t>
  </si>
  <si>
    <t>Sirdaryo</t>
  </si>
  <si>
    <t>09.01.2026 - 10.01.2026</t>
  </si>
  <si>
    <t>Xurramov Zafar Zairovich</t>
  </si>
  <si>
    <t>07.01.2026 - 11.01.2026</t>
  </si>
  <si>
    <t>Obidov Zoxidjon Sidiqovich</t>
  </si>
  <si>
    <t>Mirzayev Chori Sadibakosovich</t>
  </si>
  <si>
    <t>13.01.2026 - 13.01.2026</t>
  </si>
  <si>
    <t>Yuldashev Jaloliddin Saidovich</t>
  </si>
  <si>
    <t>Namangan</t>
  </si>
  <si>
    <t>Irgashev Akmaljon Raxmatovich</t>
  </si>
  <si>
    <t>Xomidov Toir Tashpulatovich</t>
  </si>
  <si>
    <t>A`loxonov Doniyorbek Shuxratjon o`g`li</t>
  </si>
  <si>
    <t>06.01.2026 - 08.01.2026</t>
  </si>
  <si>
    <t>Sherov Sherzod Shuhratovich</t>
  </si>
  <si>
    <t>Haydarov Shaxboz Meliqul o`g`li</t>
  </si>
  <si>
    <t>08.01.2026 - 09.01.2026</t>
  </si>
  <si>
    <t>17.01.2026 - 17.01.2026</t>
  </si>
  <si>
    <t>Jumanov Farrux Jahongir o`g`li</t>
  </si>
  <si>
    <t>09.01.2026 - 15.01.2026</t>
  </si>
  <si>
    <t>15.12.2025 - 30.12.2025</t>
  </si>
  <si>
    <t>Baymatov Baxtiyor Abdullayevich</t>
  </si>
  <si>
    <t>Jizzax, Samarqand, Qashqadaryo,</t>
  </si>
  <si>
    <t>15.01.2026 - 19.01.2026</t>
  </si>
  <si>
    <t>Xudayberganov Yaxya Xaydarovich</t>
  </si>
  <si>
    <t>14.01.2026 - 16.01.2026</t>
  </si>
  <si>
    <t>Jumaniyozov Sarvarbek Rashidovich</t>
  </si>
  <si>
    <t>15.01.2026 - 16.01.2026</t>
  </si>
  <si>
    <t xml:space="preserve">Jahonov Javohir Tolib o`g`li </t>
  </si>
  <si>
    <t>23.01.2026 - 25.02.2026</t>
  </si>
  <si>
    <t>Rustamov Dilshod Abduxapisovich</t>
  </si>
  <si>
    <t>28.01..2026 - 31.01.2026</t>
  </si>
  <si>
    <t>22.01.2026 - 24.02.2026</t>
  </si>
  <si>
    <t>Axmedov Toxirjon Xasanjon o`g`li</t>
  </si>
  <si>
    <t>Buxoro, Navoiy</t>
  </si>
  <si>
    <t>Usmanov Rosuljon Azimjon o`g`li</t>
  </si>
  <si>
    <t>26.01.2026 - 27.01.2026</t>
  </si>
  <si>
    <t>20.01.2026 - 31.01.2026</t>
  </si>
  <si>
    <t>Dilimova Muxabat Tursinbaevna</t>
  </si>
  <si>
    <t>17.01.2026 - 29.01.2026</t>
  </si>
  <si>
    <t>Qo`chqarov Shoxrux Farrxu o`g`li</t>
  </si>
  <si>
    <t>01.02.2026 - 03.02.2026</t>
  </si>
  <si>
    <t>28.01..2026 - 30.01.2026</t>
  </si>
  <si>
    <t>Nurullayev Najmiddin Pardayevich</t>
  </si>
  <si>
    <t>26.01.2026 - 01.02.2026</t>
  </si>
  <si>
    <t>Shavkatov Abdug`ani Shoxobiddinovich</t>
  </si>
  <si>
    <t>14.01.2026 - 01.02.2026</t>
  </si>
  <si>
    <t>Jo`rayev Sevinchbek Otabek o`g`li</t>
  </si>
  <si>
    <t>Shaqquov Azizbek Abduraxmanovich</t>
  </si>
  <si>
    <t>Mamatkulov Baxrom Ortkmatovich</t>
  </si>
  <si>
    <t xml:space="preserve">Qoraqolpog`iston </t>
  </si>
  <si>
    <t>28.01.2026 - 01.02.2026</t>
  </si>
  <si>
    <t xml:space="preserve">30.01.2026 - 01.02.2026 </t>
  </si>
  <si>
    <t>28.01.2026 - 31.01.2026</t>
  </si>
  <si>
    <t>28.01.2026 - 29.01.2026</t>
  </si>
  <si>
    <t>Farg`ona , Namangan</t>
  </si>
  <si>
    <t>Xamrayev Sherzod Mavlonovich</t>
  </si>
  <si>
    <t>31.01.2026 - 03.02.2026</t>
  </si>
  <si>
    <t>21.01.2026 - 23.01.2026</t>
  </si>
  <si>
    <t>Maxmudov Faxriddin Fazliddin o`g`li</t>
  </si>
  <si>
    <t>30.01.2026 - 01.02.2026</t>
  </si>
  <si>
    <t>Alimov Muzaffar Xabibullayevich</t>
  </si>
  <si>
    <t>Xorazm</t>
  </si>
  <si>
    <t>30.01.2026 - 04.02.2026</t>
  </si>
  <si>
    <t>To'xtayev Rahimjon A`zam o`g`li</t>
  </si>
  <si>
    <t>Kayumov Murodjon Maxmudjonovich</t>
  </si>
  <si>
    <t>Buxoro</t>
  </si>
  <si>
    <t>03.02.2026 - 05.02.2026</t>
  </si>
  <si>
    <t>Mirzaxmedov Behzod Suratilla o'g'li</t>
  </si>
  <si>
    <t>Samatov Xusniddin Valiqulovich</t>
  </si>
  <si>
    <t>Kenjayev Firdavs Fozil o'gli</t>
  </si>
  <si>
    <t>Ro'zimurodov Bek Ro'zimurod o'g'li</t>
  </si>
  <si>
    <t>jizzax</t>
  </si>
  <si>
    <t>03.02.2026-05.02.2026</t>
  </si>
  <si>
    <t>21.01.2026-05.02.2026</t>
  </si>
  <si>
    <t>04.02.2026-05.02.2026</t>
  </si>
  <si>
    <t>31.01.2026-31.01.2026</t>
  </si>
  <si>
    <t>Tadjibayev Sanjar Rustamjanovich</t>
  </si>
  <si>
    <t>Xamdamov Kutbiddin Abdimalikovich</t>
  </si>
  <si>
    <t>19.01.2026-05.02.2026</t>
  </si>
  <si>
    <t xml:space="preserve">Sultanov Doniyor Baxodirovich </t>
  </si>
  <si>
    <t>05.02.2026-08.02.2026</t>
  </si>
  <si>
    <t xml:space="preserve">Farg'ona </t>
  </si>
  <si>
    <t>Esanov Farrux Abdimurodovich</t>
  </si>
  <si>
    <t>23.01.2026-25.01.2026</t>
  </si>
  <si>
    <t>05.02.2026-06.02.2026</t>
  </si>
  <si>
    <t xml:space="preserve">Kaldibayev Sultan Torabekovich </t>
  </si>
  <si>
    <t>06.02.2026-06.02.2026</t>
  </si>
  <si>
    <t>Aminov Sanatbek Yo'ldoshovich</t>
  </si>
  <si>
    <t>03.02.2026-06.02.2026</t>
  </si>
  <si>
    <t>Sharofov Komiljon Qobiljon o'gli</t>
  </si>
  <si>
    <t>Urolov Oybek Uktamovich</t>
  </si>
  <si>
    <t>03.02.2026-03.02.2026</t>
  </si>
  <si>
    <t>Karimov Qodir Baxriddinovich</t>
  </si>
  <si>
    <t>04.02.2026-07.02.2026</t>
  </si>
  <si>
    <t>Muxammadiyev Axror Abdimuradovich</t>
  </si>
  <si>
    <t>03.02.2026-04.02.2026</t>
  </si>
  <si>
    <t>Primov Oybek Isamiddinovich</t>
  </si>
  <si>
    <t>12.01.2026-10.02.2026</t>
  </si>
  <si>
    <t>Tursunov Javlonbek Sobirjon o'g'li</t>
  </si>
  <si>
    <t>04.02.2026-10.02.2026</t>
  </si>
  <si>
    <t>Qurbonboyev Shohjahon Akmal o'gli</t>
  </si>
  <si>
    <t>Xasanov Abbos Zokirjonovich</t>
  </si>
  <si>
    <t>05.02.2026-10.02.2026</t>
  </si>
  <si>
    <t>Lebedeva Natalya Borisovna</t>
  </si>
  <si>
    <t>07.02.2026-07.02.2026</t>
  </si>
  <si>
    <t>11.02.2026-12.02.2026</t>
  </si>
  <si>
    <t>21.01.2026-08.02.2026</t>
  </si>
  <si>
    <t>Rahmatova Nafisa Xoliqovna</t>
  </si>
  <si>
    <t>18.01.2026 - 28.01.2026</t>
  </si>
  <si>
    <t>Qashqadaryo</t>
  </si>
  <si>
    <t>10.02.2026 - 11.02.2026</t>
  </si>
  <si>
    <t>Samarqand(Bulung`ur)</t>
  </si>
  <si>
    <t>07.01.2026 - 01.02.2026</t>
  </si>
  <si>
    <t>Xamdamova Mavluda Toshtemirovna</t>
  </si>
  <si>
    <t>31.01.2026 - 11.02.2026</t>
  </si>
  <si>
    <t>10.02.2026 - 13.02.2026</t>
  </si>
  <si>
    <t>Oxunjonov Zokirjon Zaylobiddin o`g`li</t>
  </si>
  <si>
    <t>10.02.2026 - 15.02.2026</t>
  </si>
  <si>
    <t>Tangirov O`ktam Ismodiyarovich</t>
  </si>
  <si>
    <t xml:space="preserve">11.02.2026 - 13.02.2026 </t>
  </si>
  <si>
    <t>06.02.2026 - 13.02.2026</t>
  </si>
  <si>
    <t>Xamrayev Zuxritdin Abduraxmanovich</t>
  </si>
  <si>
    <t>11.02.2026 - 13.02.2026</t>
  </si>
  <si>
    <t>Ibragimov Botir Baxramovich</t>
  </si>
  <si>
    <t>12.02.2026 - 14.02.2026</t>
  </si>
  <si>
    <t>Muradov Akmaljon Nuraliyevich</t>
  </si>
  <si>
    <t>12.02.2026 - 13.02.2026</t>
  </si>
  <si>
    <t>Xalyigitov Abdumannap Xamidullayevich</t>
  </si>
  <si>
    <t xml:space="preserve">08.02.2026 - 14.02.2026 </t>
  </si>
  <si>
    <t>10.02.2026 - 14.02.2026</t>
  </si>
  <si>
    <t>11.02.2026-13.02.2026</t>
  </si>
  <si>
    <t>Ergashev Bobojon Quldashevich</t>
  </si>
  <si>
    <t>12.002.2026-13.02.2026</t>
  </si>
  <si>
    <t>Aliyev Abbos Xakimovich</t>
  </si>
  <si>
    <t>03.02.2026-17.02.2026</t>
  </si>
  <si>
    <t>13.02.2026-19.02.2026</t>
  </si>
  <si>
    <t>Mirzayev Ravshan Rashidovich</t>
  </si>
  <si>
    <t>03.02.2026-18.02.2026</t>
  </si>
  <si>
    <t xml:space="preserve">Qurbonov Lochinbek Shoymardon O'g'li </t>
  </si>
  <si>
    <t>11280</t>
  </si>
  <si>
    <t>Bozorov Sherzod Eshmanovich</t>
  </si>
  <si>
    <t>Shaxrisabz</t>
  </si>
  <si>
    <t>21.02.2026 - 22.02.2026</t>
  </si>
  <si>
    <t>Po'latov Quvondiq Ibodullayevich</t>
  </si>
  <si>
    <t>21.02.2026-22.02.2026</t>
  </si>
  <si>
    <t>Sherbekov Aziz Raxmatullayevich</t>
  </si>
  <si>
    <t>Sirdaryo, Jizzax, Samarqand,Navoiy, Buxoro</t>
  </si>
  <si>
    <t>17.02.2026-21.02.2026</t>
  </si>
  <si>
    <t>Raxmatullayev Akramjon Xoshimovich</t>
  </si>
  <si>
    <t>10.02.2026-12.02.2026</t>
  </si>
  <si>
    <t>18.02.2026-20.02.2026</t>
  </si>
  <si>
    <t>Xamdamov Jasurbek Yorkinjon ogli</t>
  </si>
  <si>
    <t>10.02.2026-15.02.2026</t>
  </si>
  <si>
    <t>Farg'ona , Andijon</t>
  </si>
  <si>
    <t>17.02.2026-22.02.2026</t>
  </si>
  <si>
    <t>Farg'ona, Andijon</t>
  </si>
  <si>
    <t>Fayziyev Ravshan Shuxratovich</t>
  </si>
  <si>
    <t>11.02.2026-19.02.2026</t>
  </si>
  <si>
    <t>Andijon, Farg'ona</t>
  </si>
  <si>
    <t>20.02.2026-21.02.2026</t>
  </si>
  <si>
    <t>Xudoyorov Davlatbek Xo'jam O'g'li</t>
  </si>
  <si>
    <t>20.02.2026-22.02.2026</t>
  </si>
  <si>
    <t>Kamilov Sardor Shavkatovich</t>
  </si>
  <si>
    <t>15.02.2026-21.02.2026</t>
  </si>
  <si>
    <t>Zikirov Xurshid Hasan O'g'li</t>
  </si>
  <si>
    <t>Talipov Alisher Kuchkorovich</t>
  </si>
  <si>
    <t>Farg'ona</t>
  </si>
  <si>
    <t>Tangniberdiyev Nuridin Ibragimovich</t>
  </si>
  <si>
    <t xml:space="preserve">Andijon </t>
  </si>
  <si>
    <t>21.02.2026-01.03.2026</t>
  </si>
  <si>
    <t>Sodiqov Baxtiyor Turaqulovich</t>
  </si>
  <si>
    <t>20.02.2026-25.02.2026</t>
  </si>
  <si>
    <t>25.02.2026-27.02.2026</t>
  </si>
  <si>
    <t xml:space="preserve">Muxamedaliyev Farrux Murataliyevich </t>
  </si>
  <si>
    <t>24.02.2026-28.02.2026</t>
  </si>
  <si>
    <t>Buxoro, Navoiy, Qoraqalpog'iston</t>
  </si>
  <si>
    <t>19.02.2026-26.02.2026</t>
  </si>
  <si>
    <t xml:space="preserve">Azimov Jobir Bahodurovich </t>
  </si>
  <si>
    <t>22.02.2026-26.02.2026</t>
  </si>
  <si>
    <t>Muazzamov Akmal Akbar O'g'li</t>
  </si>
  <si>
    <t>Nomozov Elbek Toshkentboyevich</t>
  </si>
  <si>
    <t>Jamolov Jaxongir Saydazimovich</t>
  </si>
  <si>
    <t>20.02.2026-01.03.2026</t>
  </si>
  <si>
    <t xml:space="preserve">Maxsudov Izzat Muxammad O'g'li </t>
  </si>
  <si>
    <t>21.02.2026-23.02.2026</t>
  </si>
  <si>
    <t>Nurmuxamedov Otabek Dilmuratovich</t>
  </si>
  <si>
    <t>23.02.2026-26.02.2026</t>
  </si>
  <si>
    <t>Umarov Tulkin Buriyevich</t>
  </si>
  <si>
    <t>16.02.2026-20.02.2026</t>
  </si>
  <si>
    <t>Mamanov Sherzod Narzullayevich</t>
  </si>
  <si>
    <t>18.02.2026-28.02.2026</t>
  </si>
  <si>
    <t>Tuxmakov Jaxongir Maxmudovich</t>
  </si>
  <si>
    <t xml:space="preserve">Xolmatov Zikriyo Mirzayevich </t>
  </si>
  <si>
    <t>Jizzax, BRB, Sirdaryo, Qashqadaryo, Buxoro</t>
  </si>
  <si>
    <t xml:space="preserve">Baymuratov Alisher Seydabullaevich </t>
  </si>
  <si>
    <t>16.02.2026-28.02.2026</t>
  </si>
  <si>
    <t>20.02.2026-28.02.2026</t>
  </si>
  <si>
    <t>22.02.2026-01.03.2026</t>
  </si>
  <si>
    <t xml:space="preserve">Jalolov Fazliddin Bahriddin O'g'li </t>
  </si>
  <si>
    <t>24.02.2026-25.02.2026</t>
  </si>
  <si>
    <t>11.02.2026-01.03.2026</t>
  </si>
  <si>
    <t>Jo'rayev Jonibek Olim O'g'li</t>
  </si>
  <si>
    <t>27.02.2026-28.02.2026</t>
  </si>
  <si>
    <t>Abduxakimov Zafarjon Tohirovich</t>
  </si>
  <si>
    <t>25.02.2026-26.02.2026</t>
  </si>
  <si>
    <t>Xasanov Farxod Patxulla O'g'li</t>
  </si>
  <si>
    <t>26.02.2026-01.03.2026</t>
  </si>
  <si>
    <t>Qo'chqarov Shoxrux Farrux o'g'li</t>
  </si>
  <si>
    <t>20.02.2026-02.03.2026</t>
  </si>
  <si>
    <t>Ibragimov Erkin Lukmonxonovich</t>
  </si>
  <si>
    <t>Qashqadaryo, Buxoro, Navoiy, Xorazm, Qoraqalpog'iston</t>
  </si>
  <si>
    <t>Jizzax, BRB, Sirdaryo</t>
  </si>
  <si>
    <t>19.02.2026-21.02.2026</t>
  </si>
  <si>
    <t>Asomov Rustam Davonovich</t>
  </si>
  <si>
    <t>Mirzayev Mansur Dexkanovich</t>
  </si>
  <si>
    <t>07.02.2026-01.03.2026</t>
  </si>
  <si>
    <t>26.02.2026-27.02.2026</t>
  </si>
  <si>
    <t>02.03.2026-03.03.2026</t>
  </si>
  <si>
    <t>Mamatqulov G`ayrat Kenjayevich</t>
  </si>
  <si>
    <t>24.02.2026-03.03.2026</t>
  </si>
  <si>
    <t>Djorayev Bahodir Rubent Ogli</t>
  </si>
  <si>
    <t>23.02.2026-27.02.2026</t>
  </si>
  <si>
    <t>25.02.2026-28.02.2026</t>
  </si>
  <si>
    <t>23.02.2026-28.02.2026</t>
  </si>
  <si>
    <t>Muhammadiyev Abror Abdimuradovich</t>
  </si>
  <si>
    <t>Xujakulov O'tkirbek Ilxom O'g'li</t>
  </si>
  <si>
    <t>Asomov Rustam Davronovich</t>
  </si>
  <si>
    <t>02.03.2026-05.03.2026</t>
  </si>
  <si>
    <t>Javbasarov Bekzod Baxtiyor O'g'li</t>
  </si>
  <si>
    <t>Xolbekov Sayfumalik Eshonqul Ogli</t>
  </si>
  <si>
    <t>24.02.2026-26.02.2026</t>
  </si>
  <si>
    <t>Tashmuratov Abdulla Saparovich</t>
  </si>
  <si>
    <t xml:space="preserve">Djurayev Kodir Kazimovich </t>
  </si>
  <si>
    <t>02.03.2026-04.03.2026</t>
  </si>
  <si>
    <t xml:space="preserve">Boboyev Zafarjon Nematovich </t>
  </si>
  <si>
    <t>03.03.2026-04.03.2026</t>
  </si>
  <si>
    <t>Mamatov Farxod Valerevich</t>
  </si>
  <si>
    <t>04.03.2026-05.03.2026</t>
  </si>
  <si>
    <t>Olimov Obidjon Ilhomovich</t>
  </si>
  <si>
    <t>Shaxrisabz, Qahqadaryo, Buxoro, Navoiy, Xorazm, Qoraqalpog'iston</t>
  </si>
  <si>
    <t>Farg'ona, Andijon, Namangan, Surxondaryo</t>
  </si>
  <si>
    <t>02.03.2026-08.03.2026</t>
  </si>
  <si>
    <t>Jizzax, BRM, Sirdaryo</t>
  </si>
  <si>
    <t>Gafurov Bekzod Abduraxmanovich</t>
  </si>
  <si>
    <t>Kodirov Timur Yusupxanovich</t>
  </si>
  <si>
    <t>Rayimov Bexzod Xamdamovich</t>
  </si>
  <si>
    <t>05.03.2026-08.03.2026</t>
  </si>
  <si>
    <t>To'layev Sayafmurod Boymuhammad O'g'li</t>
  </si>
  <si>
    <t>05.03.2026-06.03.2026</t>
  </si>
  <si>
    <t>Shodiboyev Asadbek Abdurayimjon O'g'li</t>
  </si>
  <si>
    <t>G'iyozov Maqsud Farxod O'g'li</t>
  </si>
  <si>
    <t>Toxtayev Nozim Nigmatjonovich</t>
  </si>
  <si>
    <t>26.02.2026-06.03.2026</t>
  </si>
  <si>
    <t>28.02.2026-07.03.2026</t>
  </si>
  <si>
    <t>Mirzobadalov Abubakr Kosimovich</t>
  </si>
  <si>
    <t>04.03.2026-07.03.2026</t>
  </si>
  <si>
    <t>Musulmanov Dovronbek Raxmat O'gli</t>
  </si>
  <si>
    <t xml:space="preserve">Namangan </t>
  </si>
  <si>
    <t>Bekchonov Qudrat Hajiboyevich</t>
  </si>
  <si>
    <t>05.03.2026-11.03.2026</t>
  </si>
  <si>
    <t>Tairov Otabek Nuritdinovich</t>
  </si>
  <si>
    <t>22.02.2026-11.03.2026</t>
  </si>
  <si>
    <t>06.03.2026-16.03.2026</t>
  </si>
  <si>
    <t>11.03.2026-13.03.2026</t>
  </si>
  <si>
    <t>10.03.2026-14.03.2026</t>
  </si>
  <si>
    <t>11.03.2026-14.03.2026</t>
  </si>
  <si>
    <t>10.03.2026-12.03.2026</t>
  </si>
  <si>
    <t>12.03.2026-13.02.2026</t>
  </si>
  <si>
    <t>10.03.2026-15.03.2026</t>
  </si>
  <si>
    <t>11.03.2026-15.03.2026</t>
  </si>
  <si>
    <t>12.03.2026-14.03.2026</t>
  </si>
  <si>
    <t>Azamov Umidjon Mirzoaliyevich</t>
  </si>
  <si>
    <t>13.03.2026-15.03.2026</t>
  </si>
  <si>
    <t>Tojimurodov Shohzod Xxx</t>
  </si>
  <si>
    <t>11.03.2026-12.03.2026</t>
  </si>
  <si>
    <t>Bozorov Muhammad Obloqul O'g'li</t>
  </si>
  <si>
    <t>Norov Shohruh Odil O'g'li</t>
  </si>
  <si>
    <t>Xolmurzayev Alisher Shaydulovich</t>
  </si>
  <si>
    <t>27.02.2026 - 15.03.2026</t>
  </si>
  <si>
    <t xml:space="preserve">13.03.2026 - 13.03.2026 </t>
  </si>
  <si>
    <t>Nabiyev Baxtiyorjon Baxodirjon o`g`li</t>
  </si>
  <si>
    <t>05.03.2026 - 17.03.2026</t>
  </si>
  <si>
    <t>17.03.2026 - 17.03.2026</t>
  </si>
  <si>
    <t>Abdurazoqov Alisher Abdug`apporovich</t>
  </si>
  <si>
    <t>11.03.2026 - 17.03.2026</t>
  </si>
  <si>
    <t>Bulung`ur(Biznesni rivojlantirish markazi) BXM</t>
  </si>
  <si>
    <t>09.02.2026 - 09.03.2026</t>
  </si>
  <si>
    <t>17.03.2026 - 18.03.2026</t>
  </si>
  <si>
    <t>Toyirov Umidjon Dilmurod o`g`li</t>
  </si>
  <si>
    <t>Qo`chqarov Shoxrux Farrux o`g`li</t>
  </si>
  <si>
    <t>11.03.2026 - 18.03.2026</t>
  </si>
  <si>
    <t>Otaboyev Ibodulla Ravshon o`g`li</t>
  </si>
  <si>
    <t>18.03.2026 - 19.03.2026</t>
  </si>
  <si>
    <t>Xolboyev Idris Eshmurodovich</t>
  </si>
  <si>
    <t>Jizzax, Bulung`ur(Biznesni rivojlantirish markazi) BXM</t>
  </si>
  <si>
    <t>Samarqand, Shahrisabz</t>
  </si>
  <si>
    <t>Murodullayev Alijon Sag`dulla o`g`li</t>
  </si>
  <si>
    <t>11.03.2026 - 12.03.2026</t>
  </si>
  <si>
    <t>21.03.2026 - 23.03.2026</t>
  </si>
  <si>
    <t>16.03.2026 - 19.03.2026</t>
  </si>
  <si>
    <t>Sobirov Jasur Ravshanjon o`g`li</t>
  </si>
  <si>
    <t>Nurulloyev Javohir Abdusalim o`g`li</t>
  </si>
  <si>
    <t>Abdusaidov Sunnatullo Xusanovich]</t>
  </si>
  <si>
    <t>06.03.2026 - 19.03.2026</t>
  </si>
  <si>
    <t>Musulmonov Dovronbek Raxmat o`g`li</t>
  </si>
  <si>
    <t>16.03.2026 - 20.03.2026</t>
  </si>
  <si>
    <t>Nazarov Baxromjon Utkirovich</t>
  </si>
  <si>
    <t>21.03.2026 - 22.03.2026</t>
  </si>
  <si>
    <t>Mamasadikov Umidjon Abdumutalovich</t>
  </si>
  <si>
    <t>Davletov Roman Karimovich</t>
  </si>
  <si>
    <t>20.03.2026 - 24.03.2026</t>
  </si>
  <si>
    <t>Qo`chqorov Shoxrux Farrux o`g`li</t>
  </si>
  <si>
    <t>Xudoyberdiyev Saloxiddin Ravshan o`g`li</t>
  </si>
  <si>
    <t>13.03.2026 - 23.03.2026</t>
  </si>
  <si>
    <t>Xorazov Ulug`bek Jumanazarovich</t>
  </si>
  <si>
    <t>Hakimov Shohruh Farhodjon o`g`li</t>
  </si>
  <si>
    <t>13.03.2026 - 19.03.2026</t>
  </si>
  <si>
    <t>Hamidullayev Javohir Habibullo o`g`li</t>
  </si>
  <si>
    <t>10.03.2026 - 18.03.2026</t>
  </si>
  <si>
    <t>Udirbayev Bekmurat Jumabekovich</t>
  </si>
  <si>
    <t>Surxondaryo, Qarshi,Navoiy, Samarqand ,Jizzax</t>
  </si>
  <si>
    <t>01.03.2026 - 20.03.2026</t>
  </si>
  <si>
    <t>Jami:</t>
  </si>
  <si>
    <t>JAMI:</t>
  </si>
  <si>
    <t xml:space="preserve"> XIZMAT SAFARI XARAJATLARINING HISOBOTI (1 - chorak, yanvar - mart,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</si>
</sst>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\ _₽"/>
  </numFmts>
  <fonts count="10">
    <font>
      <sz val="11"/>
      <color theme="1"/>
      <name val="Aptos Narrow"/>
      <family val="2"/>
      <charset val="204"/>
      <scheme val="minor"/>
    </font>
    <font>
      <b/>
      <sz val="20"/>
      <color rgb="FF000000"/>
      <name val="Arial"/>
      <family val="2"/>
      <charset val="204"/>
    </font>
    <font>
      <b/>
      <sz val="25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65" fontId="3" fillId="2" borderId="3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7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30E5-9105-4C8E-823B-977153944ACD}">
  <dimension ref="A1:L265"/>
  <sheetViews>
    <sheetView tabSelected="1" zoomScale="85" zoomScaleNormal="85" workbookViewId="0">
      <selection sqref="A1:J1"/>
    </sheetView>
  </sheetViews>
  <sheetFormatPr defaultRowHeight="27.75" customHeight="1"/>
  <cols>
    <col min="1" max="1" width="7.25" style="21" customWidth="1"/>
    <col min="2" max="2" width="10" style="21" customWidth="1"/>
    <col min="3" max="3" width="48" style="21" customWidth="1"/>
    <col min="4" max="4" width="49.625" style="21" customWidth="1"/>
    <col min="5" max="5" width="34.125" style="21" customWidth="1"/>
    <col min="6" max="6" width="12" style="21" customWidth="1"/>
    <col min="7" max="7" width="20.25" style="22" customWidth="1"/>
    <col min="8" max="8" width="22.125" style="22" customWidth="1"/>
    <col min="9" max="9" width="23.125" style="22" customWidth="1"/>
    <col min="10" max="10" width="22.75" style="23" customWidth="1"/>
  </cols>
  <sheetData>
    <row r="1" spans="1:10" ht="41.25" customHeight="1">
      <c r="A1" s="24" t="s">
        <v>381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55.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0" t="s">
        <v>6</v>
      </c>
      <c r="H2" s="10" t="s">
        <v>7</v>
      </c>
      <c r="I2" s="10" t="s">
        <v>8</v>
      </c>
      <c r="J2" s="6" t="s">
        <v>9</v>
      </c>
    </row>
    <row r="3" spans="1:10" ht="27" customHeight="1">
      <c r="A3" s="2">
        <v>1</v>
      </c>
      <c r="B3" s="2">
        <v>11279</v>
      </c>
      <c r="C3" s="2" t="s">
        <v>275</v>
      </c>
      <c r="D3" s="2" t="s">
        <v>10</v>
      </c>
      <c r="E3" s="2" t="s">
        <v>11</v>
      </c>
      <c r="F3" s="2">
        <v>4</v>
      </c>
      <c r="G3" s="11">
        <v>824000</v>
      </c>
      <c r="H3" s="11">
        <v>459792</v>
      </c>
      <c r="I3" s="11">
        <f>3*450000</f>
        <v>1350000</v>
      </c>
      <c r="J3" s="11">
        <f>G3+H3+I3</f>
        <v>2633792</v>
      </c>
    </row>
    <row r="4" spans="1:10" ht="24.75" customHeight="1">
      <c r="A4" s="2">
        <v>2</v>
      </c>
      <c r="B4" s="2">
        <v>11281</v>
      </c>
      <c r="C4" s="2" t="s">
        <v>12</v>
      </c>
      <c r="D4" s="2" t="s">
        <v>10</v>
      </c>
      <c r="E4" s="2" t="s">
        <v>13</v>
      </c>
      <c r="F4" s="2">
        <v>3</v>
      </c>
      <c r="G4" s="11">
        <v>412000</v>
      </c>
      <c r="H4" s="11">
        <v>355968</v>
      </c>
      <c r="I4" s="11">
        <v>900000</v>
      </c>
      <c r="J4" s="11">
        <f t="shared" ref="J4:J71" si="0">G4+H4+I4</f>
        <v>1667968</v>
      </c>
    </row>
    <row r="5" spans="1:10" ht="27.75" customHeight="1">
      <c r="A5" s="2">
        <v>3</v>
      </c>
      <c r="B5" s="2">
        <v>11290</v>
      </c>
      <c r="C5" s="2" t="s">
        <v>14</v>
      </c>
      <c r="D5" s="2" t="s">
        <v>15</v>
      </c>
      <c r="E5" s="2" t="s">
        <v>16</v>
      </c>
      <c r="F5" s="2">
        <v>11</v>
      </c>
      <c r="G5" s="11">
        <v>2266000</v>
      </c>
      <c r="H5" s="11">
        <v>281808</v>
      </c>
      <c r="I5" s="11">
        <f>10*420000</f>
        <v>4200000</v>
      </c>
      <c r="J5" s="11">
        <f t="shared" si="0"/>
        <v>6747808</v>
      </c>
    </row>
    <row r="6" spans="1:10" ht="27.75" customHeight="1">
      <c r="A6" s="2">
        <v>4</v>
      </c>
      <c r="B6" s="3" t="s">
        <v>30</v>
      </c>
      <c r="C6" s="2" t="s">
        <v>17</v>
      </c>
      <c r="D6" s="2" t="s">
        <v>15</v>
      </c>
      <c r="E6" s="2" t="s">
        <v>18</v>
      </c>
      <c r="F6" s="2">
        <v>12</v>
      </c>
      <c r="G6" s="11">
        <v>2472000</v>
      </c>
      <c r="H6" s="11">
        <v>206000</v>
      </c>
      <c r="I6" s="11">
        <f>11*420000</f>
        <v>4620000</v>
      </c>
      <c r="J6" s="11">
        <f t="shared" si="0"/>
        <v>7298000</v>
      </c>
    </row>
    <row r="7" spans="1:10" ht="27.75" customHeight="1">
      <c r="A7" s="2">
        <v>5</v>
      </c>
      <c r="B7" s="2">
        <v>11278</v>
      </c>
      <c r="C7" s="2" t="s">
        <v>19</v>
      </c>
      <c r="D7" s="2" t="s">
        <v>10</v>
      </c>
      <c r="E7" s="2" t="s">
        <v>20</v>
      </c>
      <c r="F7" s="2">
        <v>3</v>
      </c>
      <c r="G7" s="11">
        <v>618000</v>
      </c>
      <c r="H7" s="11">
        <v>1345994</v>
      </c>
      <c r="I7" s="11">
        <f>2*450000</f>
        <v>900000</v>
      </c>
      <c r="J7" s="11">
        <f t="shared" si="0"/>
        <v>2863994</v>
      </c>
    </row>
    <row r="8" spans="1:10" ht="27.75" customHeight="1">
      <c r="A8" s="2">
        <v>6</v>
      </c>
      <c r="B8" s="2">
        <v>11280</v>
      </c>
      <c r="C8" s="2" t="s">
        <v>21</v>
      </c>
      <c r="D8" s="2" t="s">
        <v>22</v>
      </c>
      <c r="E8" s="2" t="s">
        <v>23</v>
      </c>
      <c r="F8" s="2">
        <v>4</v>
      </c>
      <c r="G8" s="11">
        <v>824000</v>
      </c>
      <c r="H8" s="11">
        <v>0</v>
      </c>
      <c r="I8" s="11">
        <f>3*450000</f>
        <v>1350000</v>
      </c>
      <c r="J8" s="11">
        <f t="shared" si="0"/>
        <v>2174000</v>
      </c>
    </row>
    <row r="9" spans="1:10" ht="27.75" customHeight="1">
      <c r="A9" s="2">
        <v>7</v>
      </c>
      <c r="B9" s="2">
        <v>11933</v>
      </c>
      <c r="C9" s="2" t="s">
        <v>24</v>
      </c>
      <c r="D9" s="2" t="s">
        <v>25</v>
      </c>
      <c r="E9" s="2" t="s">
        <v>26</v>
      </c>
      <c r="F9" s="2">
        <v>8</v>
      </c>
      <c r="G9" s="11">
        <f>1648000</f>
        <v>1648000</v>
      </c>
      <c r="H9" s="11">
        <v>0</v>
      </c>
      <c r="I9" s="11">
        <f>7*420000</f>
        <v>2940000</v>
      </c>
      <c r="J9" s="11">
        <f t="shared" si="0"/>
        <v>4588000</v>
      </c>
    </row>
    <row r="10" spans="1:10" ht="27.75" customHeight="1">
      <c r="A10" s="2">
        <v>8</v>
      </c>
      <c r="B10" s="2">
        <v>11279</v>
      </c>
      <c r="C10" s="2" t="s">
        <v>27</v>
      </c>
      <c r="D10" s="2" t="s">
        <v>10</v>
      </c>
      <c r="E10" s="2" t="s">
        <v>28</v>
      </c>
      <c r="F10" s="2">
        <v>3</v>
      </c>
      <c r="G10" s="11">
        <v>618000</v>
      </c>
      <c r="H10" s="11">
        <v>459792</v>
      </c>
      <c r="I10" s="11">
        <v>900000</v>
      </c>
      <c r="J10" s="11">
        <f t="shared" si="0"/>
        <v>1977792</v>
      </c>
    </row>
    <row r="11" spans="1:10" ht="27.75" customHeight="1">
      <c r="A11" s="2">
        <v>9</v>
      </c>
      <c r="B11" s="2">
        <v>11280</v>
      </c>
      <c r="C11" s="2" t="s">
        <v>29</v>
      </c>
      <c r="D11" s="2" t="s">
        <v>10</v>
      </c>
      <c r="E11" s="2" t="s">
        <v>11</v>
      </c>
      <c r="F11" s="2">
        <v>4</v>
      </c>
      <c r="G11" s="11">
        <v>824000</v>
      </c>
      <c r="H11" s="11">
        <v>581708</v>
      </c>
      <c r="I11" s="11">
        <f>3*450000</f>
        <v>1350000</v>
      </c>
      <c r="J11" s="11">
        <f t="shared" si="0"/>
        <v>2755708</v>
      </c>
    </row>
    <row r="12" spans="1:10" ht="27.75" customHeight="1">
      <c r="A12" s="2">
        <v>10</v>
      </c>
      <c r="B12" s="2">
        <v>11288</v>
      </c>
      <c r="C12" s="2" t="s">
        <v>31</v>
      </c>
      <c r="D12" s="2" t="s">
        <v>10</v>
      </c>
      <c r="E12" s="2" t="s">
        <v>32</v>
      </c>
      <c r="F12" s="2">
        <v>10</v>
      </c>
      <c r="G12" s="11">
        <v>2060000</v>
      </c>
      <c r="H12" s="11">
        <v>206000</v>
      </c>
      <c r="I12" s="11">
        <f>9*400000</f>
        <v>3600000</v>
      </c>
      <c r="J12" s="11">
        <f t="shared" si="0"/>
        <v>5866000</v>
      </c>
    </row>
    <row r="13" spans="1:10" ht="27.75" customHeight="1">
      <c r="A13" s="2">
        <v>11</v>
      </c>
      <c r="B13" s="2">
        <v>11283</v>
      </c>
      <c r="C13" s="2" t="s">
        <v>33</v>
      </c>
      <c r="D13" s="2" t="s">
        <v>10</v>
      </c>
      <c r="E13" s="2" t="s">
        <v>13</v>
      </c>
      <c r="F13" s="2">
        <v>3</v>
      </c>
      <c r="G13" s="11">
        <v>618000</v>
      </c>
      <c r="H13" s="11">
        <v>583392</v>
      </c>
      <c r="I13" s="11">
        <f>2*450000</f>
        <v>900000</v>
      </c>
      <c r="J13" s="11">
        <f t="shared" si="0"/>
        <v>2101392</v>
      </c>
    </row>
    <row r="14" spans="1:10" ht="27.75" customHeight="1">
      <c r="A14" s="2">
        <v>12</v>
      </c>
      <c r="B14" s="2">
        <v>11282</v>
      </c>
      <c r="C14" s="2" t="s">
        <v>34</v>
      </c>
      <c r="D14" s="2" t="s">
        <v>10</v>
      </c>
      <c r="E14" s="2" t="s">
        <v>35</v>
      </c>
      <c r="F14" s="2">
        <v>3</v>
      </c>
      <c r="G14" s="11">
        <v>618000</v>
      </c>
      <c r="H14" s="11">
        <v>291696</v>
      </c>
      <c r="I14" s="11">
        <v>900000</v>
      </c>
      <c r="J14" s="11">
        <f t="shared" si="0"/>
        <v>1809696</v>
      </c>
    </row>
    <row r="15" spans="1:10" ht="27.75" customHeight="1">
      <c r="A15" s="2">
        <v>13</v>
      </c>
      <c r="B15" s="2">
        <v>11285</v>
      </c>
      <c r="C15" s="2" t="s">
        <v>36</v>
      </c>
      <c r="D15" s="2" t="s">
        <v>10</v>
      </c>
      <c r="E15" s="2" t="s">
        <v>37</v>
      </c>
      <c r="F15" s="2">
        <v>2</v>
      </c>
      <c r="G15" s="11">
        <v>412000</v>
      </c>
      <c r="H15" s="11">
        <v>345256</v>
      </c>
      <c r="I15" s="11">
        <v>500000</v>
      </c>
      <c r="J15" s="11">
        <f t="shared" si="0"/>
        <v>1257256</v>
      </c>
    </row>
    <row r="16" spans="1:10" ht="27.75" customHeight="1">
      <c r="A16" s="2">
        <v>14</v>
      </c>
      <c r="B16" s="2">
        <v>11279</v>
      </c>
      <c r="C16" s="2" t="s">
        <v>38</v>
      </c>
      <c r="D16" s="2" t="s">
        <v>10</v>
      </c>
      <c r="E16" s="2" t="s">
        <v>39</v>
      </c>
      <c r="F16" s="2">
        <v>7</v>
      </c>
      <c r="G16" s="11">
        <v>1442000</v>
      </c>
      <c r="H16" s="11">
        <v>785850</v>
      </c>
      <c r="I16" s="11">
        <f>6*420000</f>
        <v>2520000</v>
      </c>
      <c r="J16" s="11">
        <f t="shared" si="0"/>
        <v>4747850</v>
      </c>
    </row>
    <row r="17" spans="1:12" ht="27.75" customHeight="1">
      <c r="A17" s="2">
        <v>15</v>
      </c>
      <c r="B17" s="2">
        <v>11290</v>
      </c>
      <c r="C17" s="2" t="s">
        <v>40</v>
      </c>
      <c r="D17" s="2" t="s">
        <v>10</v>
      </c>
      <c r="E17" s="2" t="s">
        <v>42</v>
      </c>
      <c r="F17" s="2">
        <v>1</v>
      </c>
      <c r="G17" s="11">
        <v>206000</v>
      </c>
      <c r="H17" s="11">
        <v>616680</v>
      </c>
      <c r="I17" s="11">
        <v>0</v>
      </c>
      <c r="J17" s="11">
        <f t="shared" si="0"/>
        <v>822680</v>
      </c>
    </row>
    <row r="18" spans="1:12" ht="27.75" customHeight="1">
      <c r="A18" s="2">
        <v>16</v>
      </c>
      <c r="B18" s="2">
        <v>11290</v>
      </c>
      <c r="C18" s="2" t="s">
        <v>41</v>
      </c>
      <c r="D18" s="2" t="s">
        <v>10</v>
      </c>
      <c r="E18" s="2" t="s">
        <v>42</v>
      </c>
      <c r="F18" s="2">
        <v>1</v>
      </c>
      <c r="G18" s="11">
        <v>206000</v>
      </c>
      <c r="H18" s="11">
        <v>616680</v>
      </c>
      <c r="I18" s="11">
        <v>0</v>
      </c>
      <c r="J18" s="11">
        <f t="shared" si="0"/>
        <v>822680</v>
      </c>
    </row>
    <row r="19" spans="1:12" ht="27.75" customHeight="1">
      <c r="A19" s="2">
        <v>17</v>
      </c>
      <c r="B19" s="3" t="s">
        <v>30</v>
      </c>
      <c r="C19" s="2" t="s">
        <v>43</v>
      </c>
      <c r="D19" s="2" t="s">
        <v>44</v>
      </c>
      <c r="E19" s="2" t="s">
        <v>45</v>
      </c>
      <c r="F19" s="2">
        <f>4738000/206000</f>
        <v>23</v>
      </c>
      <c r="G19" s="11">
        <v>4738000</v>
      </c>
      <c r="H19" s="11">
        <v>368328</v>
      </c>
      <c r="I19" s="11">
        <f>350000*22</f>
        <v>7700000</v>
      </c>
      <c r="J19" s="11">
        <f t="shared" si="0"/>
        <v>12806328</v>
      </c>
    </row>
    <row r="20" spans="1:12" ht="27.75" customHeight="1">
      <c r="A20" s="2">
        <v>18</v>
      </c>
      <c r="B20" s="3" t="s">
        <v>30</v>
      </c>
      <c r="C20" s="2" t="s">
        <v>46</v>
      </c>
      <c r="D20" s="2" t="s">
        <v>47</v>
      </c>
      <c r="E20" s="2" t="s">
        <v>48</v>
      </c>
      <c r="F20" s="2">
        <v>7</v>
      </c>
      <c r="G20" s="11">
        <v>1442000</v>
      </c>
      <c r="H20" s="11">
        <v>441508</v>
      </c>
      <c r="I20" s="11">
        <f>6*450000</f>
        <v>2700000</v>
      </c>
      <c r="J20" s="11">
        <f t="shared" si="0"/>
        <v>4583508</v>
      </c>
      <c r="L20" s="9"/>
    </row>
    <row r="21" spans="1:12" ht="27.75" customHeight="1">
      <c r="A21" s="2">
        <v>19</v>
      </c>
      <c r="B21" s="3" t="s">
        <v>30</v>
      </c>
      <c r="C21" s="2" t="s">
        <v>49</v>
      </c>
      <c r="D21" s="2" t="s">
        <v>50</v>
      </c>
      <c r="E21" s="7" t="s">
        <v>51</v>
      </c>
      <c r="F21" s="2">
        <v>10</v>
      </c>
      <c r="G21" s="11">
        <v>2060000</v>
      </c>
      <c r="H21" s="11">
        <v>291696</v>
      </c>
      <c r="I21" s="11">
        <f>9*420000</f>
        <v>3780000</v>
      </c>
      <c r="J21" s="11">
        <f t="shared" si="0"/>
        <v>6131696</v>
      </c>
    </row>
    <row r="22" spans="1:12" ht="27.75" customHeight="1">
      <c r="A22" s="2">
        <v>20</v>
      </c>
      <c r="B22" s="2">
        <v>10725</v>
      </c>
      <c r="C22" s="2" t="s">
        <v>52</v>
      </c>
      <c r="D22" s="2" t="s">
        <v>54</v>
      </c>
      <c r="E22" s="2" t="s">
        <v>53</v>
      </c>
      <c r="F22" s="2">
        <v>1</v>
      </c>
      <c r="G22" s="11">
        <v>206000</v>
      </c>
      <c r="H22" s="11">
        <v>345256</v>
      </c>
      <c r="I22" s="11">
        <v>0</v>
      </c>
      <c r="J22" s="11">
        <f t="shared" si="0"/>
        <v>551256</v>
      </c>
    </row>
    <row r="23" spans="1:12" ht="27.75" customHeight="1">
      <c r="A23" s="2">
        <v>21</v>
      </c>
      <c r="B23" s="2">
        <v>10725</v>
      </c>
      <c r="C23" s="2" t="s">
        <v>55</v>
      </c>
      <c r="D23" s="8" t="s">
        <v>54</v>
      </c>
      <c r="E23" s="2" t="s">
        <v>53</v>
      </c>
      <c r="F23" s="2">
        <v>1</v>
      </c>
      <c r="G23" s="11">
        <v>206000</v>
      </c>
      <c r="H23" s="11">
        <v>345256</v>
      </c>
      <c r="I23" s="11">
        <v>0</v>
      </c>
      <c r="J23" s="11">
        <f t="shared" si="0"/>
        <v>551256</v>
      </c>
    </row>
    <row r="24" spans="1:12" ht="27.75" customHeight="1">
      <c r="A24" s="2">
        <v>22</v>
      </c>
      <c r="B24" s="2">
        <v>11288</v>
      </c>
      <c r="C24" s="2" t="s">
        <v>56</v>
      </c>
      <c r="D24" s="8" t="s">
        <v>57</v>
      </c>
      <c r="E24" s="2" t="s">
        <v>58</v>
      </c>
      <c r="F24" s="2">
        <v>2</v>
      </c>
      <c r="G24" s="11">
        <v>412000</v>
      </c>
      <c r="H24" s="11">
        <v>87344</v>
      </c>
      <c r="I24" s="11">
        <v>450000</v>
      </c>
      <c r="J24" s="11">
        <f t="shared" si="0"/>
        <v>949344</v>
      </c>
    </row>
    <row r="25" spans="1:12" ht="27.75" customHeight="1">
      <c r="A25" s="2">
        <v>23</v>
      </c>
      <c r="B25" s="3" t="s">
        <v>30</v>
      </c>
      <c r="C25" s="2" t="s">
        <v>59</v>
      </c>
      <c r="D25" s="2" t="s">
        <v>54</v>
      </c>
      <c r="E25" s="2" t="s">
        <v>60</v>
      </c>
      <c r="F25" s="2">
        <v>5</v>
      </c>
      <c r="G25" s="11">
        <v>1030000</v>
      </c>
      <c r="H25" s="11">
        <v>0</v>
      </c>
      <c r="I25" s="11">
        <f>4*450000</f>
        <v>1800000</v>
      </c>
      <c r="J25" s="11">
        <f t="shared" si="0"/>
        <v>2830000</v>
      </c>
    </row>
    <row r="26" spans="1:12" ht="27.75" customHeight="1">
      <c r="A26" s="2">
        <v>24</v>
      </c>
      <c r="B26" s="3" t="s">
        <v>30</v>
      </c>
      <c r="C26" s="2" t="s">
        <v>61</v>
      </c>
      <c r="D26" s="2" t="s">
        <v>54</v>
      </c>
      <c r="E26" s="2" t="s">
        <v>60</v>
      </c>
      <c r="F26" s="2">
        <v>5</v>
      </c>
      <c r="G26" s="11">
        <v>1030000</v>
      </c>
      <c r="H26" s="11">
        <v>0</v>
      </c>
      <c r="I26" s="11">
        <f>4*450000</f>
        <v>1800000</v>
      </c>
      <c r="J26" s="11">
        <f t="shared" si="0"/>
        <v>2830000</v>
      </c>
    </row>
    <row r="27" spans="1:12" ht="27.75" customHeight="1">
      <c r="A27" s="2">
        <v>25</v>
      </c>
      <c r="B27" s="3" t="s">
        <v>30</v>
      </c>
      <c r="C27" s="2" t="s">
        <v>62</v>
      </c>
      <c r="D27" s="2" t="s">
        <v>47</v>
      </c>
      <c r="E27" s="2" t="s">
        <v>63</v>
      </c>
      <c r="F27" s="2">
        <v>1</v>
      </c>
      <c r="G27" s="11">
        <v>206000</v>
      </c>
      <c r="H27" s="11">
        <v>1708082</v>
      </c>
      <c r="I27" s="11">
        <v>0</v>
      </c>
      <c r="J27" s="11">
        <f t="shared" si="0"/>
        <v>1914082</v>
      </c>
    </row>
    <row r="28" spans="1:12" ht="27.75" customHeight="1">
      <c r="A28" s="2">
        <v>26</v>
      </c>
      <c r="B28" s="2">
        <v>11290</v>
      </c>
      <c r="C28" s="2" t="s">
        <v>64</v>
      </c>
      <c r="D28" s="2" t="s">
        <v>65</v>
      </c>
      <c r="E28" s="2" t="s">
        <v>48</v>
      </c>
      <c r="F28" s="2">
        <v>7</v>
      </c>
      <c r="G28" s="11">
        <v>1442000</v>
      </c>
      <c r="H28" s="11">
        <v>677328</v>
      </c>
      <c r="I28" s="11">
        <f>6*420000</f>
        <v>2520000</v>
      </c>
      <c r="J28" s="11">
        <f t="shared" si="0"/>
        <v>4639328</v>
      </c>
    </row>
    <row r="29" spans="1:12" ht="27.75" customHeight="1">
      <c r="A29" s="2">
        <v>27</v>
      </c>
      <c r="B29" s="2">
        <v>11290</v>
      </c>
      <c r="C29" s="2" t="s">
        <v>66</v>
      </c>
      <c r="D29" s="2" t="s">
        <v>65</v>
      </c>
      <c r="E29" s="2" t="s">
        <v>48</v>
      </c>
      <c r="F29" s="2">
        <v>7</v>
      </c>
      <c r="G29" s="11">
        <v>1442000</v>
      </c>
      <c r="H29" s="11">
        <v>677328</v>
      </c>
      <c r="I29" s="11">
        <f>6*420000</f>
        <v>2520000</v>
      </c>
      <c r="J29" s="11">
        <f t="shared" si="0"/>
        <v>4639328</v>
      </c>
    </row>
    <row r="30" spans="1:12" ht="27.75" customHeight="1">
      <c r="A30" s="2">
        <v>28</v>
      </c>
      <c r="B30" s="2">
        <v>11288</v>
      </c>
      <c r="C30" s="2" t="s">
        <v>67</v>
      </c>
      <c r="D30" s="2" t="s">
        <v>57</v>
      </c>
      <c r="E30" s="2" t="s">
        <v>58</v>
      </c>
      <c r="F30" s="2">
        <v>2</v>
      </c>
      <c r="G30" s="11">
        <v>412000</v>
      </c>
      <c r="H30" s="11">
        <v>87344</v>
      </c>
      <c r="I30" s="11">
        <v>450000</v>
      </c>
      <c r="J30" s="11">
        <f t="shared" si="0"/>
        <v>949344</v>
      </c>
    </row>
    <row r="31" spans="1:12" ht="27.75" customHeight="1">
      <c r="A31" s="2">
        <v>29</v>
      </c>
      <c r="B31" s="2">
        <v>11281</v>
      </c>
      <c r="C31" s="2" t="s">
        <v>68</v>
      </c>
      <c r="D31" s="2" t="s">
        <v>10</v>
      </c>
      <c r="E31" s="2" t="s">
        <v>69</v>
      </c>
      <c r="F31" s="2">
        <v>2</v>
      </c>
      <c r="G31" s="11">
        <v>412000</v>
      </c>
      <c r="H31" s="11">
        <v>355968</v>
      </c>
      <c r="I31" s="11">
        <v>450000</v>
      </c>
      <c r="J31" s="11">
        <f t="shared" si="0"/>
        <v>1217968</v>
      </c>
    </row>
    <row r="32" spans="1:12" ht="27.75" customHeight="1">
      <c r="A32" s="2">
        <v>30</v>
      </c>
      <c r="B32" s="2">
        <v>11278</v>
      </c>
      <c r="C32" s="2" t="s">
        <v>70</v>
      </c>
      <c r="D32" s="2" t="s">
        <v>10</v>
      </c>
      <c r="E32" s="2" t="s">
        <v>69</v>
      </c>
      <c r="F32" s="2">
        <v>3</v>
      </c>
      <c r="G32" s="11">
        <v>618000</v>
      </c>
      <c r="H32" s="11">
        <v>507584</v>
      </c>
      <c r="I32" s="11">
        <v>900000</v>
      </c>
      <c r="J32" s="11">
        <f t="shared" si="0"/>
        <v>2025584</v>
      </c>
    </row>
    <row r="33" spans="1:10" ht="27.75" customHeight="1">
      <c r="A33" s="2">
        <v>31</v>
      </c>
      <c r="B33" s="2">
        <v>11282</v>
      </c>
      <c r="C33" s="2" t="s">
        <v>71</v>
      </c>
      <c r="D33" s="2" t="s">
        <v>10</v>
      </c>
      <c r="E33" s="2" t="s">
        <v>72</v>
      </c>
      <c r="F33" s="2">
        <v>2</v>
      </c>
      <c r="G33" s="11">
        <v>412000</v>
      </c>
      <c r="H33" s="11">
        <v>291696</v>
      </c>
      <c r="I33" s="11">
        <v>450000</v>
      </c>
      <c r="J33" s="11">
        <f t="shared" si="0"/>
        <v>1153696</v>
      </c>
    </row>
    <row r="34" spans="1:10" ht="27.75" customHeight="1">
      <c r="A34" s="2">
        <v>32</v>
      </c>
      <c r="B34" s="3" t="s">
        <v>30</v>
      </c>
      <c r="C34" s="2" t="s">
        <v>62</v>
      </c>
      <c r="D34" s="2" t="s">
        <v>54</v>
      </c>
      <c r="E34" s="2" t="s">
        <v>73</v>
      </c>
      <c r="F34" s="2">
        <v>1</v>
      </c>
      <c r="G34" s="11">
        <v>206000</v>
      </c>
      <c r="H34" s="11">
        <v>0</v>
      </c>
      <c r="I34" s="11">
        <v>0</v>
      </c>
      <c r="J34" s="11">
        <f t="shared" si="0"/>
        <v>206000</v>
      </c>
    </row>
    <row r="35" spans="1:10" ht="27.75" customHeight="1">
      <c r="A35" s="2">
        <v>33</v>
      </c>
      <c r="B35" s="3" t="s">
        <v>30</v>
      </c>
      <c r="C35" s="2" t="s">
        <v>74</v>
      </c>
      <c r="D35" s="2" t="s">
        <v>47</v>
      </c>
      <c r="E35" s="2" t="s">
        <v>75</v>
      </c>
      <c r="F35" s="2">
        <v>7</v>
      </c>
      <c r="G35" s="11">
        <v>1442000</v>
      </c>
      <c r="H35" s="11">
        <v>1325214</v>
      </c>
      <c r="I35" s="11">
        <f>6*420000</f>
        <v>2520000</v>
      </c>
      <c r="J35" s="11">
        <f t="shared" si="0"/>
        <v>5287214</v>
      </c>
    </row>
    <row r="36" spans="1:10" ht="27.75" customHeight="1">
      <c r="A36" s="2">
        <v>34</v>
      </c>
      <c r="B36" s="3" t="s">
        <v>30</v>
      </c>
      <c r="C36" s="2" t="s">
        <v>49</v>
      </c>
      <c r="D36" s="2" t="s">
        <v>50</v>
      </c>
      <c r="E36" s="2" t="s">
        <v>76</v>
      </c>
      <c r="F36" s="2">
        <v>16</v>
      </c>
      <c r="G36" s="11">
        <v>3296000</v>
      </c>
      <c r="H36" s="11">
        <v>0</v>
      </c>
      <c r="I36" s="11">
        <f>350000*15</f>
        <v>5250000</v>
      </c>
      <c r="J36" s="11">
        <f t="shared" si="0"/>
        <v>8546000</v>
      </c>
    </row>
    <row r="37" spans="1:10" ht="27.75" customHeight="1">
      <c r="A37" s="2">
        <v>35</v>
      </c>
      <c r="B37" s="2">
        <v>10725</v>
      </c>
      <c r="C37" s="2" t="s">
        <v>77</v>
      </c>
      <c r="D37" s="2" t="s">
        <v>78</v>
      </c>
      <c r="E37" s="2" t="s">
        <v>79</v>
      </c>
      <c r="F37" s="2">
        <v>5</v>
      </c>
      <c r="G37" s="11">
        <v>1030000</v>
      </c>
      <c r="H37" s="11">
        <v>434660</v>
      </c>
      <c r="I37" s="11">
        <f>4*450000</f>
        <v>1800000</v>
      </c>
      <c r="J37" s="11">
        <f t="shared" si="0"/>
        <v>3264660</v>
      </c>
    </row>
    <row r="38" spans="1:10" ht="27.75" customHeight="1">
      <c r="A38" s="2">
        <v>36</v>
      </c>
      <c r="B38" s="3" t="s">
        <v>30</v>
      </c>
      <c r="C38" s="2" t="s">
        <v>80</v>
      </c>
      <c r="D38" s="2" t="s">
        <v>15</v>
      </c>
      <c r="E38" s="2" t="s">
        <v>81</v>
      </c>
      <c r="F38" s="2">
        <v>3</v>
      </c>
      <c r="G38" s="11">
        <v>618000</v>
      </c>
      <c r="H38" s="11">
        <v>0</v>
      </c>
      <c r="I38" s="11">
        <v>900000</v>
      </c>
      <c r="J38" s="11">
        <f t="shared" si="0"/>
        <v>1518000</v>
      </c>
    </row>
    <row r="39" spans="1:10" ht="27.75" customHeight="1">
      <c r="A39" s="2">
        <v>37</v>
      </c>
      <c r="B39" s="3" t="s">
        <v>30</v>
      </c>
      <c r="C39" s="2" t="s">
        <v>82</v>
      </c>
      <c r="D39" s="2" t="s">
        <v>47</v>
      </c>
      <c r="E39" s="2" t="s">
        <v>83</v>
      </c>
      <c r="F39" s="2">
        <v>2</v>
      </c>
      <c r="G39" s="11">
        <v>412000</v>
      </c>
      <c r="H39" s="11">
        <v>909000</v>
      </c>
      <c r="I39" s="11">
        <v>450000</v>
      </c>
      <c r="J39" s="11">
        <f t="shared" si="0"/>
        <v>1771000</v>
      </c>
    </row>
    <row r="40" spans="1:10" ht="27.75" customHeight="1">
      <c r="A40" s="2">
        <v>38</v>
      </c>
      <c r="B40" s="2">
        <v>11280</v>
      </c>
      <c r="C40" s="2" t="s">
        <v>84</v>
      </c>
      <c r="D40" s="2" t="s">
        <v>10</v>
      </c>
      <c r="E40" s="2" t="s">
        <v>85</v>
      </c>
      <c r="F40" s="2">
        <v>3</v>
      </c>
      <c r="G40" s="11">
        <v>618000</v>
      </c>
      <c r="H40" s="11">
        <v>419416</v>
      </c>
      <c r="I40" s="11">
        <v>900000</v>
      </c>
      <c r="J40" s="11">
        <f t="shared" si="0"/>
        <v>1937416</v>
      </c>
    </row>
    <row r="41" spans="1:10" ht="27.75" customHeight="1">
      <c r="A41" s="2">
        <v>39</v>
      </c>
      <c r="B41" s="2">
        <v>11280</v>
      </c>
      <c r="C41" s="2" t="s">
        <v>120</v>
      </c>
      <c r="D41" s="2" t="s">
        <v>10</v>
      </c>
      <c r="E41" s="2" t="s">
        <v>85</v>
      </c>
      <c r="F41" s="2">
        <v>3</v>
      </c>
      <c r="G41" s="11">
        <v>618000</v>
      </c>
      <c r="H41" s="11">
        <v>419416</v>
      </c>
      <c r="I41" s="11">
        <v>900000</v>
      </c>
      <c r="J41" s="11">
        <f t="shared" si="0"/>
        <v>1937416</v>
      </c>
    </row>
    <row r="42" spans="1:10" ht="27.75" customHeight="1">
      <c r="A42" s="2">
        <v>40</v>
      </c>
      <c r="B42" s="3" t="s">
        <v>30</v>
      </c>
      <c r="C42" s="2" t="s">
        <v>86</v>
      </c>
      <c r="D42" s="2" t="s">
        <v>25</v>
      </c>
      <c r="E42" s="2" t="s">
        <v>87</v>
      </c>
      <c r="F42" s="2">
        <v>4</v>
      </c>
      <c r="G42" s="11">
        <v>824000</v>
      </c>
      <c r="H42" s="11">
        <v>941000</v>
      </c>
      <c r="I42" s="11">
        <f>450000*3</f>
        <v>1350000</v>
      </c>
      <c r="J42" s="11">
        <f t="shared" si="0"/>
        <v>3115000</v>
      </c>
    </row>
    <row r="43" spans="1:10" ht="27.75" customHeight="1">
      <c r="A43" s="2">
        <v>41</v>
      </c>
      <c r="B43" s="3" t="s">
        <v>30</v>
      </c>
      <c r="C43" s="2" t="s">
        <v>61</v>
      </c>
      <c r="D43" s="2" t="s">
        <v>65</v>
      </c>
      <c r="E43" s="2" t="s">
        <v>88</v>
      </c>
      <c r="F43" s="2">
        <v>3</v>
      </c>
      <c r="G43" s="11">
        <v>618000</v>
      </c>
      <c r="H43" s="11">
        <v>550000</v>
      </c>
      <c r="I43" s="11">
        <v>900000</v>
      </c>
      <c r="J43" s="11">
        <f t="shared" si="0"/>
        <v>2068000</v>
      </c>
    </row>
    <row r="44" spans="1:10" ht="27.75" customHeight="1">
      <c r="A44" s="2">
        <v>42</v>
      </c>
      <c r="B44" s="3" t="s">
        <v>30</v>
      </c>
      <c r="C44" s="2" t="s">
        <v>89</v>
      </c>
      <c r="D44" s="2" t="s">
        <v>47</v>
      </c>
      <c r="E44" s="2" t="s">
        <v>87</v>
      </c>
      <c r="F44" s="2">
        <v>4</v>
      </c>
      <c r="G44" s="11">
        <v>824000</v>
      </c>
      <c r="H44" s="11">
        <v>1576000</v>
      </c>
      <c r="I44" s="11">
        <f>450000*3</f>
        <v>1350000</v>
      </c>
      <c r="J44" s="11">
        <f t="shared" si="0"/>
        <v>3750000</v>
      </c>
    </row>
    <row r="45" spans="1:10" ht="27.75" customHeight="1">
      <c r="A45" s="2">
        <v>43</v>
      </c>
      <c r="B45" s="3" t="s">
        <v>30</v>
      </c>
      <c r="C45" s="2" t="s">
        <v>89</v>
      </c>
      <c r="D45" s="2" t="s">
        <v>90</v>
      </c>
      <c r="E45" s="2" t="s">
        <v>88</v>
      </c>
      <c r="F45" s="2">
        <v>3</v>
      </c>
      <c r="G45" s="11">
        <v>618000</v>
      </c>
      <c r="H45" s="11">
        <v>1550200</v>
      </c>
      <c r="I45" s="11">
        <f>2*450000</f>
        <v>900000</v>
      </c>
      <c r="J45" s="11">
        <f t="shared" si="0"/>
        <v>3068200</v>
      </c>
    </row>
    <row r="46" spans="1:10" ht="27.75" customHeight="1">
      <c r="A46" s="2">
        <v>44</v>
      </c>
      <c r="B46" s="2">
        <v>11281</v>
      </c>
      <c r="C46" s="2" t="s">
        <v>91</v>
      </c>
      <c r="D46" s="2" t="s">
        <v>10</v>
      </c>
      <c r="E46" s="2" t="s">
        <v>92</v>
      </c>
      <c r="F46" s="2">
        <v>2</v>
      </c>
      <c r="G46" s="11">
        <v>412000</v>
      </c>
      <c r="H46" s="11">
        <v>855305</v>
      </c>
      <c r="I46" s="11">
        <v>450000</v>
      </c>
      <c r="J46" s="11">
        <f t="shared" si="0"/>
        <v>1717305</v>
      </c>
    </row>
    <row r="47" spans="1:10" ht="27.75" customHeight="1">
      <c r="A47" s="2">
        <v>45</v>
      </c>
      <c r="B47" s="2">
        <v>11279</v>
      </c>
      <c r="C47" s="2" t="s">
        <v>38</v>
      </c>
      <c r="D47" s="2" t="s">
        <v>10</v>
      </c>
      <c r="E47" s="2" t="s">
        <v>93</v>
      </c>
      <c r="F47" s="2">
        <v>12</v>
      </c>
      <c r="G47" s="11">
        <f>12*206000</f>
        <v>2472000</v>
      </c>
      <c r="H47" s="11">
        <v>1170429</v>
      </c>
      <c r="I47" s="11">
        <f>11*400000</f>
        <v>4400000</v>
      </c>
      <c r="J47" s="11">
        <f t="shared" si="0"/>
        <v>8042429</v>
      </c>
    </row>
    <row r="48" spans="1:10" ht="27.75" customHeight="1">
      <c r="A48" s="2">
        <v>46</v>
      </c>
      <c r="B48" s="2">
        <v>11287</v>
      </c>
      <c r="C48" s="2" t="s">
        <v>94</v>
      </c>
      <c r="D48" s="2" t="s">
        <v>10</v>
      </c>
      <c r="E48" s="2" t="s">
        <v>95</v>
      </c>
      <c r="F48" s="2">
        <v>13</v>
      </c>
      <c r="G48" s="11">
        <v>0</v>
      </c>
      <c r="H48" s="11">
        <v>1679423</v>
      </c>
      <c r="I48" s="11">
        <f>12*400000</f>
        <v>4800000</v>
      </c>
      <c r="J48" s="11">
        <f t="shared" si="0"/>
        <v>6479423</v>
      </c>
    </row>
    <row r="49" spans="1:10" ht="27.75" customHeight="1">
      <c r="A49" s="2">
        <v>47</v>
      </c>
      <c r="B49" s="3" t="s">
        <v>30</v>
      </c>
      <c r="C49" s="2" t="s">
        <v>96</v>
      </c>
      <c r="D49" s="2" t="s">
        <v>65</v>
      </c>
      <c r="E49" s="2" t="s">
        <v>97</v>
      </c>
      <c r="F49" s="2">
        <v>3</v>
      </c>
      <c r="G49" s="11">
        <v>618000</v>
      </c>
      <c r="H49" s="11">
        <v>1837738</v>
      </c>
      <c r="I49" s="11">
        <f>900000</f>
        <v>900000</v>
      </c>
      <c r="J49" s="11">
        <f t="shared" si="0"/>
        <v>3355738</v>
      </c>
    </row>
    <row r="50" spans="1:10" ht="27.75" customHeight="1">
      <c r="A50" s="2">
        <v>48</v>
      </c>
      <c r="B50" s="3" t="s">
        <v>30</v>
      </c>
      <c r="C50" s="2" t="s">
        <v>61</v>
      </c>
      <c r="D50" s="2" t="s">
        <v>54</v>
      </c>
      <c r="E50" s="2" t="s">
        <v>98</v>
      </c>
      <c r="F50" s="2">
        <v>3</v>
      </c>
      <c r="G50" s="11">
        <v>618000</v>
      </c>
      <c r="H50" s="11">
        <v>984610</v>
      </c>
      <c r="I50" s="11">
        <v>950000</v>
      </c>
      <c r="J50" s="11">
        <f t="shared" si="0"/>
        <v>2552610</v>
      </c>
    </row>
    <row r="51" spans="1:10" ht="27.75" customHeight="1">
      <c r="A51" s="2">
        <v>49</v>
      </c>
      <c r="B51" s="3" t="s">
        <v>30</v>
      </c>
      <c r="C51" s="2" t="s">
        <v>99</v>
      </c>
      <c r="D51" s="2" t="s">
        <v>25</v>
      </c>
      <c r="E51" s="2" t="s">
        <v>100</v>
      </c>
      <c r="F51" s="2">
        <v>7</v>
      </c>
      <c r="G51" s="11">
        <v>1442000</v>
      </c>
      <c r="H51" s="11">
        <v>536700</v>
      </c>
      <c r="I51" s="11">
        <f>6*420000</f>
        <v>2520000</v>
      </c>
      <c r="J51" s="11">
        <f t="shared" si="0"/>
        <v>4498700</v>
      </c>
    </row>
    <row r="52" spans="1:10" ht="27.75" customHeight="1">
      <c r="A52" s="2">
        <v>50</v>
      </c>
      <c r="B52" s="3" t="s">
        <v>30</v>
      </c>
      <c r="C52" s="2" t="s">
        <v>101</v>
      </c>
      <c r="D52" s="2" t="s">
        <v>15</v>
      </c>
      <c r="E52" s="2" t="s">
        <v>102</v>
      </c>
      <c r="F52" s="2">
        <v>19</v>
      </c>
      <c r="G52" s="11">
        <f>19*206000</f>
        <v>3914000</v>
      </c>
      <c r="H52" s="11">
        <v>206000</v>
      </c>
      <c r="I52" s="11">
        <v>1483200</v>
      </c>
      <c r="J52" s="11">
        <f t="shared" si="0"/>
        <v>5603200</v>
      </c>
    </row>
    <row r="53" spans="1:10" ht="27.75" customHeight="1">
      <c r="A53" s="2">
        <v>51</v>
      </c>
      <c r="B53" s="3" t="s">
        <v>30</v>
      </c>
      <c r="C53" s="2" t="s">
        <v>103</v>
      </c>
      <c r="D53" s="2" t="s">
        <v>15</v>
      </c>
      <c r="E53" s="2" t="s">
        <v>102</v>
      </c>
      <c r="F53" s="2">
        <v>19</v>
      </c>
      <c r="G53" s="11">
        <v>3914000</v>
      </c>
      <c r="H53" s="11">
        <v>206000</v>
      </c>
      <c r="I53" s="11">
        <v>1483200</v>
      </c>
      <c r="J53" s="11">
        <f t="shared" si="0"/>
        <v>5603200</v>
      </c>
    </row>
    <row r="54" spans="1:10" ht="27.75" customHeight="1">
      <c r="A54" s="2">
        <v>52</v>
      </c>
      <c r="B54" s="3" t="s">
        <v>30</v>
      </c>
      <c r="C54" s="2" t="s">
        <v>104</v>
      </c>
      <c r="D54" s="2" t="s">
        <v>15</v>
      </c>
      <c r="E54" s="2" t="s">
        <v>102</v>
      </c>
      <c r="F54" s="2">
        <v>19</v>
      </c>
      <c r="G54" s="11">
        <v>3914000</v>
      </c>
      <c r="H54" s="11">
        <v>206000</v>
      </c>
      <c r="I54" s="11">
        <v>1483200</v>
      </c>
      <c r="J54" s="11">
        <f t="shared" si="0"/>
        <v>5603200</v>
      </c>
    </row>
    <row r="55" spans="1:10" ht="27.75" customHeight="1">
      <c r="A55" s="2">
        <v>53</v>
      </c>
      <c r="B55" s="3" t="s">
        <v>30</v>
      </c>
      <c r="C55" s="2" t="s">
        <v>105</v>
      </c>
      <c r="D55" s="2" t="s">
        <v>106</v>
      </c>
      <c r="E55" s="2" t="s">
        <v>107</v>
      </c>
      <c r="F55" s="2">
        <v>5</v>
      </c>
      <c r="G55" s="11">
        <v>1030000</v>
      </c>
      <c r="H55" s="11">
        <v>1719131</v>
      </c>
      <c r="I55" s="11">
        <f>450000*4</f>
        <v>1800000</v>
      </c>
      <c r="J55" s="11">
        <f t="shared" si="0"/>
        <v>4549131</v>
      </c>
    </row>
    <row r="56" spans="1:10" ht="27.75" customHeight="1">
      <c r="A56" s="2">
        <v>54</v>
      </c>
      <c r="B56" s="3" t="s">
        <v>30</v>
      </c>
      <c r="C56" s="2" t="s">
        <v>82</v>
      </c>
      <c r="D56" s="2" t="s">
        <v>22</v>
      </c>
      <c r="E56" s="2" t="s">
        <v>108</v>
      </c>
      <c r="F56" s="2">
        <v>3</v>
      </c>
      <c r="G56" s="11">
        <v>618000</v>
      </c>
      <c r="H56" s="11">
        <v>1992994</v>
      </c>
      <c r="I56" s="11">
        <v>900000</v>
      </c>
      <c r="J56" s="11">
        <f t="shared" si="0"/>
        <v>3510994</v>
      </c>
    </row>
    <row r="57" spans="1:10" ht="27.75" customHeight="1">
      <c r="A57" s="2">
        <v>55</v>
      </c>
      <c r="B57" s="3" t="s">
        <v>30</v>
      </c>
      <c r="C57" s="2" t="s">
        <v>59</v>
      </c>
      <c r="D57" s="2" t="s">
        <v>54</v>
      </c>
      <c r="E57" s="2" t="s">
        <v>109</v>
      </c>
      <c r="F57" s="2">
        <v>4</v>
      </c>
      <c r="G57" s="11">
        <v>824000</v>
      </c>
      <c r="H57" s="11">
        <v>0</v>
      </c>
      <c r="I57" s="11">
        <f>400000*3</f>
        <v>1200000</v>
      </c>
      <c r="J57" s="11">
        <f t="shared" si="0"/>
        <v>2024000</v>
      </c>
    </row>
    <row r="58" spans="1:10" ht="27.75" customHeight="1">
      <c r="A58" s="2">
        <v>56</v>
      </c>
      <c r="B58" s="3" t="s">
        <v>30</v>
      </c>
      <c r="C58" s="2" t="s">
        <v>82</v>
      </c>
      <c r="D58" s="2" t="s">
        <v>111</v>
      </c>
      <c r="E58" s="2" t="s">
        <v>110</v>
      </c>
      <c r="F58" s="2">
        <v>2</v>
      </c>
      <c r="G58" s="11">
        <v>412000</v>
      </c>
      <c r="H58" s="11">
        <v>485625</v>
      </c>
      <c r="I58" s="11">
        <v>450000</v>
      </c>
      <c r="J58" s="11">
        <f t="shared" si="0"/>
        <v>1347625</v>
      </c>
    </row>
    <row r="59" spans="1:10" ht="27.75" customHeight="1">
      <c r="A59" s="2">
        <v>57</v>
      </c>
      <c r="B59" s="3" t="s">
        <v>30</v>
      </c>
      <c r="C59" s="2" t="s">
        <v>112</v>
      </c>
      <c r="D59" s="2" t="s">
        <v>15</v>
      </c>
      <c r="E59" s="2" t="s">
        <v>113</v>
      </c>
      <c r="F59" s="2">
        <v>4</v>
      </c>
      <c r="G59" s="11">
        <v>824000</v>
      </c>
      <c r="H59" s="11">
        <v>255950</v>
      </c>
      <c r="I59" s="11">
        <v>1350000</v>
      </c>
      <c r="J59" s="11">
        <f t="shared" si="0"/>
        <v>2429950</v>
      </c>
    </row>
    <row r="60" spans="1:10" ht="27.75" customHeight="1">
      <c r="A60" s="2">
        <v>58</v>
      </c>
      <c r="B60" s="2">
        <v>11282</v>
      </c>
      <c r="C60" s="2" t="s">
        <v>34</v>
      </c>
      <c r="D60" s="2" t="s">
        <v>10</v>
      </c>
      <c r="E60" s="2" t="s">
        <v>114</v>
      </c>
      <c r="F60" s="2">
        <v>3</v>
      </c>
      <c r="G60" s="11">
        <v>618000</v>
      </c>
      <c r="H60" s="11">
        <v>415848</v>
      </c>
      <c r="I60" s="11">
        <v>600000</v>
      </c>
      <c r="J60" s="11">
        <f t="shared" si="0"/>
        <v>1633848</v>
      </c>
    </row>
    <row r="61" spans="1:10" ht="27.75" customHeight="1">
      <c r="A61" s="2">
        <v>59</v>
      </c>
      <c r="B61" s="3" t="s">
        <v>30</v>
      </c>
      <c r="C61" s="2" t="s">
        <v>115</v>
      </c>
      <c r="D61" s="2" t="s">
        <v>22</v>
      </c>
      <c r="E61" s="2" t="s">
        <v>116</v>
      </c>
      <c r="F61" s="2">
        <v>3</v>
      </c>
      <c r="G61" s="11">
        <v>618000</v>
      </c>
      <c r="H61" s="11">
        <v>1992994</v>
      </c>
      <c r="I61" s="11">
        <v>900000</v>
      </c>
      <c r="J61" s="11">
        <f t="shared" si="0"/>
        <v>3510994</v>
      </c>
    </row>
    <row r="62" spans="1:10" ht="27.75" customHeight="1">
      <c r="A62" s="2">
        <v>60</v>
      </c>
      <c r="B62" s="3" t="s">
        <v>30</v>
      </c>
      <c r="C62" s="2" t="s">
        <v>117</v>
      </c>
      <c r="D62" s="2" t="s">
        <v>118</v>
      </c>
      <c r="E62" s="2" t="s">
        <v>119</v>
      </c>
      <c r="F62" s="2">
        <v>6</v>
      </c>
      <c r="G62" s="11">
        <f>206000*6</f>
        <v>1236000</v>
      </c>
      <c r="H62" s="11">
        <v>1150737</v>
      </c>
      <c r="I62" s="11">
        <f>400000*5</f>
        <v>2000000</v>
      </c>
      <c r="J62" s="11">
        <f t="shared" si="0"/>
        <v>4386737</v>
      </c>
    </row>
    <row r="63" spans="1:10" ht="27.75" customHeight="1">
      <c r="A63" s="2">
        <v>61</v>
      </c>
      <c r="B63" s="2"/>
      <c r="C63" s="2" t="s">
        <v>121</v>
      </c>
      <c r="D63" s="2" t="s">
        <v>122</v>
      </c>
      <c r="E63" s="2" t="s">
        <v>123</v>
      </c>
      <c r="F63" s="2">
        <v>3</v>
      </c>
      <c r="G63" s="11">
        <v>618000</v>
      </c>
      <c r="H63" s="11">
        <v>1455553</v>
      </c>
      <c r="I63" s="11">
        <f>550000*2</f>
        <v>1100000</v>
      </c>
      <c r="J63" s="11">
        <f t="shared" si="0"/>
        <v>3173553</v>
      </c>
    </row>
    <row r="64" spans="1:10" ht="27.75" customHeight="1">
      <c r="A64" s="2">
        <v>62</v>
      </c>
      <c r="B64" s="2"/>
      <c r="C64" s="2" t="s">
        <v>124</v>
      </c>
      <c r="D64" s="2" t="s">
        <v>122</v>
      </c>
      <c r="E64" s="2" t="s">
        <v>129</v>
      </c>
      <c r="F64" s="2">
        <v>3</v>
      </c>
      <c r="G64" s="11">
        <v>618000</v>
      </c>
      <c r="H64" s="11">
        <v>1092481</v>
      </c>
      <c r="I64" s="11">
        <f>450000*2</f>
        <v>900000</v>
      </c>
      <c r="J64" s="11">
        <f t="shared" si="0"/>
        <v>2610481</v>
      </c>
    </row>
    <row r="65" spans="1:10" ht="27.75" customHeight="1">
      <c r="A65" s="2">
        <v>63</v>
      </c>
      <c r="B65" s="2"/>
      <c r="C65" s="2" t="s">
        <v>125</v>
      </c>
      <c r="D65" s="2" t="s">
        <v>22</v>
      </c>
      <c r="E65" s="2" t="s">
        <v>130</v>
      </c>
      <c r="F65" s="2">
        <v>16</v>
      </c>
      <c r="G65" s="11">
        <f>16*216000</f>
        <v>3456000</v>
      </c>
      <c r="H65" s="11">
        <v>1463602</v>
      </c>
      <c r="I65" s="11">
        <f>15*500000</f>
        <v>7500000</v>
      </c>
      <c r="J65" s="11">
        <f t="shared" si="0"/>
        <v>12419602</v>
      </c>
    </row>
    <row r="66" spans="1:10" ht="27.75" customHeight="1">
      <c r="A66" s="2">
        <v>64</v>
      </c>
      <c r="B66" s="2"/>
      <c r="C66" s="2" t="s">
        <v>126</v>
      </c>
      <c r="D66" s="2" t="s">
        <v>10</v>
      </c>
      <c r="E66" s="2" t="s">
        <v>131</v>
      </c>
      <c r="F66" s="2">
        <v>2</v>
      </c>
      <c r="G66" s="11">
        <v>412000</v>
      </c>
      <c r="H66" s="11">
        <v>321360</v>
      </c>
      <c r="I66" s="11">
        <v>450000</v>
      </c>
      <c r="J66" s="11">
        <f t="shared" si="0"/>
        <v>1183360</v>
      </c>
    </row>
    <row r="67" spans="1:10" ht="27.75" customHeight="1">
      <c r="A67" s="2">
        <v>65</v>
      </c>
      <c r="B67" s="2"/>
      <c r="C67" s="2" t="s">
        <v>127</v>
      </c>
      <c r="D67" s="2" t="s">
        <v>128</v>
      </c>
      <c r="E67" s="2" t="s">
        <v>132</v>
      </c>
      <c r="F67" s="2">
        <v>1</v>
      </c>
      <c r="G67" s="11">
        <v>206000</v>
      </c>
      <c r="H67" s="11">
        <v>206000</v>
      </c>
      <c r="I67" s="11">
        <v>0</v>
      </c>
      <c r="J67" s="11">
        <f t="shared" si="0"/>
        <v>412000</v>
      </c>
    </row>
    <row r="68" spans="1:10" ht="27.75" customHeight="1">
      <c r="A68" s="2">
        <v>66</v>
      </c>
      <c r="B68" s="2"/>
      <c r="C68" s="2" t="s">
        <v>133</v>
      </c>
      <c r="D68" s="2" t="s">
        <v>22</v>
      </c>
      <c r="E68" s="2" t="s">
        <v>163</v>
      </c>
      <c r="F68" s="2">
        <v>19</v>
      </c>
      <c r="G68" s="11">
        <f>206000*19</f>
        <v>3914000</v>
      </c>
      <c r="H68" s="11">
        <v>1110340</v>
      </c>
      <c r="I68" s="11">
        <f>18*550000</f>
        <v>9900000</v>
      </c>
      <c r="J68" s="11">
        <f t="shared" si="0"/>
        <v>14924340</v>
      </c>
    </row>
    <row r="69" spans="1:10" ht="27.75" customHeight="1">
      <c r="A69" s="2">
        <v>67</v>
      </c>
      <c r="B69" s="2"/>
      <c r="C69" s="2" t="s">
        <v>134</v>
      </c>
      <c r="D69" s="2" t="s">
        <v>122</v>
      </c>
      <c r="E69" s="2" t="s">
        <v>135</v>
      </c>
      <c r="F69" s="2">
        <v>18</v>
      </c>
      <c r="G69" s="11">
        <f>206000*18</f>
        <v>3708000</v>
      </c>
      <c r="H69" s="11">
        <v>1257830</v>
      </c>
      <c r="I69" s="11">
        <f>500000*17</f>
        <v>8500000</v>
      </c>
      <c r="J69" s="11">
        <f t="shared" si="0"/>
        <v>13465830</v>
      </c>
    </row>
    <row r="70" spans="1:10" ht="27.75" customHeight="1">
      <c r="A70" s="2">
        <v>68</v>
      </c>
      <c r="B70" s="2"/>
      <c r="C70" s="2" t="s">
        <v>136</v>
      </c>
      <c r="D70" s="2" t="s">
        <v>122</v>
      </c>
      <c r="E70" s="7" t="s">
        <v>129</v>
      </c>
      <c r="F70" s="2">
        <v>3</v>
      </c>
      <c r="G70" s="11">
        <f>206000*3</f>
        <v>618000</v>
      </c>
      <c r="H70" s="11">
        <v>1455553</v>
      </c>
      <c r="I70" s="11">
        <f>2*550000</f>
        <v>1100000</v>
      </c>
      <c r="J70" s="11">
        <f t="shared" si="0"/>
        <v>3173553</v>
      </c>
    </row>
    <row r="71" spans="1:10" ht="27.75" customHeight="1">
      <c r="A71" s="2">
        <v>69</v>
      </c>
      <c r="B71" s="3" t="s">
        <v>30</v>
      </c>
      <c r="C71" s="2" t="s">
        <v>264</v>
      </c>
      <c r="D71" s="2" t="s">
        <v>106</v>
      </c>
      <c r="E71" s="2" t="s">
        <v>137</v>
      </c>
      <c r="F71" s="2">
        <v>4</v>
      </c>
      <c r="G71" s="11">
        <f>206000*4</f>
        <v>824000</v>
      </c>
      <c r="H71" s="11">
        <v>626760</v>
      </c>
      <c r="I71" s="11">
        <f>3*450000</f>
        <v>1350000</v>
      </c>
      <c r="J71" s="11">
        <f t="shared" si="0"/>
        <v>2800760</v>
      </c>
    </row>
    <row r="72" spans="1:10" ht="27.75" customHeight="1">
      <c r="A72" s="2">
        <v>70</v>
      </c>
      <c r="B72" s="2"/>
      <c r="C72" s="2" t="s">
        <v>61</v>
      </c>
      <c r="D72" s="2" t="s">
        <v>138</v>
      </c>
      <c r="E72" s="2" t="s">
        <v>137</v>
      </c>
      <c r="F72" s="2">
        <v>4</v>
      </c>
      <c r="G72" s="11">
        <f>206000*4</f>
        <v>824000</v>
      </c>
      <c r="H72" s="11">
        <v>0</v>
      </c>
      <c r="I72" s="11">
        <f>3*500000</f>
        <v>1500000</v>
      </c>
      <c r="J72" s="11">
        <f t="shared" ref="J72:J79" si="1">G72+H72+I72</f>
        <v>2324000</v>
      </c>
    </row>
    <row r="73" spans="1:10" ht="27.75" customHeight="1">
      <c r="A73" s="2">
        <v>71</v>
      </c>
      <c r="B73" s="2"/>
      <c r="C73" s="2" t="s">
        <v>59</v>
      </c>
      <c r="D73" s="2" t="s">
        <v>138</v>
      </c>
      <c r="E73" s="2" t="s">
        <v>137</v>
      </c>
      <c r="F73" s="2">
        <v>4</v>
      </c>
      <c r="G73" s="11">
        <f>206000*4</f>
        <v>824000</v>
      </c>
      <c r="H73" s="11">
        <v>0</v>
      </c>
      <c r="I73" s="11">
        <f>3*550000</f>
        <v>1650000</v>
      </c>
      <c r="J73" s="11">
        <f t="shared" si="1"/>
        <v>2474000</v>
      </c>
    </row>
    <row r="74" spans="1:10" ht="27.75" customHeight="1">
      <c r="A74" s="2">
        <v>72</v>
      </c>
      <c r="B74" s="2"/>
      <c r="C74" s="2" t="s">
        <v>139</v>
      </c>
      <c r="D74" s="2" t="s">
        <v>10</v>
      </c>
      <c r="E74" s="2" t="s">
        <v>140</v>
      </c>
      <c r="F74" s="2">
        <v>3</v>
      </c>
      <c r="G74" s="11">
        <v>618000</v>
      </c>
      <c r="H74" s="11">
        <v>419416</v>
      </c>
      <c r="I74" s="11">
        <f>450000*2</f>
        <v>900000</v>
      </c>
      <c r="J74" s="11">
        <f t="shared" si="1"/>
        <v>1937416</v>
      </c>
    </row>
    <row r="75" spans="1:10" ht="27.75" customHeight="1">
      <c r="A75" s="2">
        <v>74</v>
      </c>
      <c r="B75" s="3" t="s">
        <v>30</v>
      </c>
      <c r="C75" s="2" t="s">
        <v>86</v>
      </c>
      <c r="D75" s="2" t="s">
        <v>22</v>
      </c>
      <c r="E75" s="2" t="s">
        <v>141</v>
      </c>
      <c r="F75" s="2">
        <v>2</v>
      </c>
      <c r="G75" s="11">
        <f>206000*F75</f>
        <v>412000</v>
      </c>
      <c r="H75" s="11">
        <v>1095814</v>
      </c>
      <c r="I75" s="11">
        <f>550000*(F75-1)</f>
        <v>550000</v>
      </c>
      <c r="J75" s="11">
        <f t="shared" si="1"/>
        <v>2057814</v>
      </c>
    </row>
    <row r="76" spans="1:10" ht="27.75" customHeight="1">
      <c r="A76" s="2">
        <v>75</v>
      </c>
      <c r="B76" s="2"/>
      <c r="C76" s="2" t="s">
        <v>142</v>
      </c>
      <c r="D76" s="2" t="s">
        <v>57</v>
      </c>
      <c r="E76" s="2" t="s">
        <v>143</v>
      </c>
      <c r="F76" s="2">
        <v>1</v>
      </c>
      <c r="G76" s="11">
        <f>206000*F76</f>
        <v>206000</v>
      </c>
      <c r="H76" s="11">
        <v>0</v>
      </c>
      <c r="I76" s="11">
        <f>550000*(F76-1)</f>
        <v>0</v>
      </c>
      <c r="J76" s="11">
        <f t="shared" si="1"/>
        <v>206000</v>
      </c>
    </row>
    <row r="77" spans="1:10" ht="27.75" customHeight="1">
      <c r="A77" s="2">
        <v>76</v>
      </c>
      <c r="B77" s="2"/>
      <c r="C77" s="2" t="s">
        <v>89</v>
      </c>
      <c r="D77" s="2" t="s">
        <v>118</v>
      </c>
      <c r="E77" s="2" t="s">
        <v>141</v>
      </c>
      <c r="F77" s="2">
        <v>2</v>
      </c>
      <c r="G77" s="11">
        <f>206000*F77</f>
        <v>412000</v>
      </c>
      <c r="H77" s="11">
        <v>61800</v>
      </c>
      <c r="I77" s="11">
        <f>450000*(F77-1)</f>
        <v>450000</v>
      </c>
      <c r="J77" s="11">
        <f t="shared" si="1"/>
        <v>923800</v>
      </c>
    </row>
    <row r="78" spans="1:10" ht="27.75" customHeight="1">
      <c r="A78" s="2">
        <v>77</v>
      </c>
      <c r="B78" s="2"/>
      <c r="C78" s="2" t="s">
        <v>144</v>
      </c>
      <c r="D78" s="2" t="s">
        <v>122</v>
      </c>
      <c r="E78" s="2" t="s">
        <v>145</v>
      </c>
      <c r="F78" s="2">
        <v>4</v>
      </c>
      <c r="G78" s="11">
        <f>206000*F78</f>
        <v>824000</v>
      </c>
      <c r="H78" s="11">
        <v>1165467</v>
      </c>
      <c r="I78" s="11">
        <f>500000*(F78-1)</f>
        <v>1500000</v>
      </c>
      <c r="J78" s="11">
        <f t="shared" si="1"/>
        <v>3489467</v>
      </c>
    </row>
    <row r="79" spans="1:10" ht="27.75" customHeight="1">
      <c r="A79" s="2">
        <v>78</v>
      </c>
      <c r="B79" s="2"/>
      <c r="C79" s="2" t="s">
        <v>146</v>
      </c>
      <c r="D79" s="2" t="s">
        <v>57</v>
      </c>
      <c r="E79" s="2" t="s">
        <v>143</v>
      </c>
      <c r="F79" s="2">
        <v>1</v>
      </c>
      <c r="G79" s="11">
        <f>206000*F79</f>
        <v>206000</v>
      </c>
      <c r="H79" s="11">
        <v>0</v>
      </c>
      <c r="I79" s="11">
        <v>0</v>
      </c>
      <c r="J79" s="11">
        <f t="shared" si="1"/>
        <v>206000</v>
      </c>
    </row>
    <row r="80" spans="1:10" ht="27.75" customHeight="1">
      <c r="A80" s="2">
        <v>79</v>
      </c>
      <c r="B80" s="2"/>
      <c r="C80" s="2" t="s">
        <v>147</v>
      </c>
      <c r="D80" s="2" t="s">
        <v>10</v>
      </c>
      <c r="E80" s="2" t="s">
        <v>148</v>
      </c>
      <c r="F80" s="2">
        <v>1</v>
      </c>
      <c r="G80" s="11">
        <f t="shared" ref="G80:G91" si="2">206000*F80</f>
        <v>206000</v>
      </c>
      <c r="H80" s="11">
        <v>291696</v>
      </c>
      <c r="I80" s="11">
        <v>0</v>
      </c>
      <c r="J80" s="11">
        <f t="shared" ref="J80:J143" si="3">G80+H80+I80</f>
        <v>497696</v>
      </c>
    </row>
    <row r="81" spans="1:10" ht="27.75" customHeight="1">
      <c r="A81" s="2">
        <v>80</v>
      </c>
      <c r="B81" s="2"/>
      <c r="C81" s="2" t="s">
        <v>149</v>
      </c>
      <c r="D81" s="2" t="s">
        <v>106</v>
      </c>
      <c r="E81" s="2" t="s">
        <v>150</v>
      </c>
      <c r="F81" s="2">
        <v>4</v>
      </c>
      <c r="G81" s="11">
        <f t="shared" si="2"/>
        <v>824000</v>
      </c>
      <c r="H81" s="11">
        <v>1815250</v>
      </c>
      <c r="I81" s="11">
        <f>550000*(F81-1)</f>
        <v>1650000</v>
      </c>
      <c r="J81" s="11">
        <f t="shared" si="3"/>
        <v>4289250</v>
      </c>
    </row>
    <row r="82" spans="1:10" ht="27.75" customHeight="1">
      <c r="A82" s="2">
        <v>81</v>
      </c>
      <c r="B82" s="2"/>
      <c r="C82" s="2" t="s">
        <v>151</v>
      </c>
      <c r="D82" s="2" t="s">
        <v>10</v>
      </c>
      <c r="E82" s="2" t="s">
        <v>152</v>
      </c>
      <c r="F82" s="2">
        <v>2</v>
      </c>
      <c r="G82" s="11">
        <f t="shared" si="2"/>
        <v>412000</v>
      </c>
      <c r="H82" s="11">
        <v>0</v>
      </c>
      <c r="I82" s="11">
        <f>450000*(F82-1)</f>
        <v>450000</v>
      </c>
      <c r="J82" s="11">
        <f t="shared" si="3"/>
        <v>862000</v>
      </c>
    </row>
    <row r="83" spans="1:10" ht="27.75" customHeight="1">
      <c r="A83" s="2">
        <v>82</v>
      </c>
      <c r="B83" s="3" t="s">
        <v>30</v>
      </c>
      <c r="C83" s="2" t="s">
        <v>153</v>
      </c>
      <c r="D83" s="2" t="s">
        <v>47</v>
      </c>
      <c r="E83" s="2" t="s">
        <v>154</v>
      </c>
      <c r="F83" s="2">
        <v>30</v>
      </c>
      <c r="G83" s="11">
        <f t="shared" si="2"/>
        <v>6180000</v>
      </c>
      <c r="H83" s="11">
        <v>209708</v>
      </c>
      <c r="I83" s="11">
        <f>550000*(F83-1)</f>
        <v>15950000</v>
      </c>
      <c r="J83" s="11">
        <f t="shared" si="3"/>
        <v>22339708</v>
      </c>
    </row>
    <row r="84" spans="1:10" ht="27.75" customHeight="1">
      <c r="A84" s="2">
        <v>83</v>
      </c>
      <c r="B84" s="2"/>
      <c r="C84" s="2" t="s">
        <v>17</v>
      </c>
      <c r="D84" s="2" t="s">
        <v>47</v>
      </c>
      <c r="E84" s="2" t="s">
        <v>154</v>
      </c>
      <c r="F84" s="2">
        <v>30</v>
      </c>
      <c r="G84" s="11">
        <f t="shared" si="2"/>
        <v>6180000</v>
      </c>
      <c r="H84" s="11">
        <v>969081</v>
      </c>
      <c r="I84" s="11">
        <f>500000*(F84-1)</f>
        <v>14500000</v>
      </c>
      <c r="J84" s="11">
        <f t="shared" si="3"/>
        <v>21649081</v>
      </c>
    </row>
    <row r="85" spans="1:10" ht="27.75" customHeight="1">
      <c r="A85" s="2">
        <v>84</v>
      </c>
      <c r="B85" s="2"/>
      <c r="C85" s="2" t="s">
        <v>67</v>
      </c>
      <c r="D85" s="2" t="s">
        <v>10</v>
      </c>
      <c r="E85" s="2" t="s">
        <v>152</v>
      </c>
      <c r="F85" s="2">
        <v>2</v>
      </c>
      <c r="G85" s="11">
        <f t="shared" si="2"/>
        <v>412000</v>
      </c>
      <c r="H85" s="11">
        <v>0</v>
      </c>
      <c r="I85" s="11">
        <f>450000*(F85-1)</f>
        <v>450000</v>
      </c>
      <c r="J85" s="11">
        <f t="shared" si="3"/>
        <v>862000</v>
      </c>
    </row>
    <row r="86" spans="1:10" ht="27.75" customHeight="1">
      <c r="A86" s="2">
        <v>85</v>
      </c>
      <c r="B86" s="2"/>
      <c r="C86" s="2" t="s">
        <v>155</v>
      </c>
      <c r="D86" s="2" t="s">
        <v>44</v>
      </c>
      <c r="E86" s="2" t="s">
        <v>156</v>
      </c>
      <c r="F86" s="2">
        <v>7</v>
      </c>
      <c r="G86" s="11">
        <f t="shared" si="2"/>
        <v>1442000</v>
      </c>
      <c r="H86" s="11">
        <v>386868</v>
      </c>
      <c r="I86" s="11">
        <f>550000*(F86-1)</f>
        <v>3300000</v>
      </c>
      <c r="J86" s="11">
        <f t="shared" si="3"/>
        <v>5128868</v>
      </c>
    </row>
    <row r="87" spans="1:10" ht="27.75" customHeight="1">
      <c r="A87" s="2">
        <v>86</v>
      </c>
      <c r="B87" s="2"/>
      <c r="C87" s="2" t="s">
        <v>157</v>
      </c>
      <c r="D87" s="2" t="s">
        <v>106</v>
      </c>
      <c r="E87" s="2" t="s">
        <v>156</v>
      </c>
      <c r="F87" s="2">
        <v>7</v>
      </c>
      <c r="G87" s="11">
        <f t="shared" si="2"/>
        <v>1442000</v>
      </c>
      <c r="H87" s="11">
        <v>1732470</v>
      </c>
      <c r="I87" s="11">
        <f>500000*(F87-1)</f>
        <v>3000000</v>
      </c>
      <c r="J87" s="11">
        <f t="shared" si="3"/>
        <v>6174470</v>
      </c>
    </row>
    <row r="88" spans="1:10" ht="27.75" customHeight="1">
      <c r="A88" s="2">
        <v>87</v>
      </c>
      <c r="B88" s="2"/>
      <c r="C88" s="2" t="s">
        <v>158</v>
      </c>
      <c r="D88" s="2" t="s">
        <v>22</v>
      </c>
      <c r="E88" s="2" t="s">
        <v>159</v>
      </c>
      <c r="F88" s="2">
        <v>6</v>
      </c>
      <c r="G88" s="11">
        <f t="shared" si="2"/>
        <v>1236000</v>
      </c>
      <c r="H88" s="11">
        <v>634068</v>
      </c>
      <c r="I88" s="11">
        <f>450000*(F88-1)</f>
        <v>2250000</v>
      </c>
      <c r="J88" s="11">
        <f t="shared" si="3"/>
        <v>4120068</v>
      </c>
    </row>
    <row r="89" spans="1:10" ht="27.75" customHeight="1">
      <c r="A89" s="2">
        <v>88</v>
      </c>
      <c r="B89" s="2"/>
      <c r="C89" s="2" t="s">
        <v>160</v>
      </c>
      <c r="D89" s="2" t="s">
        <v>118</v>
      </c>
      <c r="E89" s="2" t="s">
        <v>161</v>
      </c>
      <c r="F89" s="2">
        <v>1</v>
      </c>
      <c r="G89" s="11">
        <f t="shared" si="2"/>
        <v>206000</v>
      </c>
      <c r="H89" s="11">
        <v>2167960</v>
      </c>
      <c r="I89" s="11">
        <f t="shared" ref="I89:I90" si="4">450000*(F89-1)</f>
        <v>0</v>
      </c>
      <c r="J89" s="11">
        <f t="shared" si="3"/>
        <v>2373960</v>
      </c>
    </row>
    <row r="90" spans="1:10" ht="27.75" customHeight="1">
      <c r="A90" s="2">
        <v>89</v>
      </c>
      <c r="B90" s="2"/>
      <c r="C90" s="2" t="s">
        <v>101</v>
      </c>
      <c r="D90" s="2" t="s">
        <v>118</v>
      </c>
      <c r="E90" s="2" t="s">
        <v>161</v>
      </c>
      <c r="F90" s="2">
        <v>1</v>
      </c>
      <c r="G90" s="11">
        <f t="shared" si="2"/>
        <v>206000</v>
      </c>
      <c r="H90" s="11">
        <v>2167960</v>
      </c>
      <c r="I90" s="11">
        <f t="shared" si="4"/>
        <v>0</v>
      </c>
      <c r="J90" s="11">
        <f t="shared" si="3"/>
        <v>2373960</v>
      </c>
    </row>
    <row r="91" spans="1:10" ht="27.75" customHeight="1">
      <c r="A91" s="2">
        <v>90</v>
      </c>
      <c r="B91" s="3" t="s">
        <v>30</v>
      </c>
      <c r="C91" s="2" t="s">
        <v>62</v>
      </c>
      <c r="D91" s="2" t="s">
        <v>47</v>
      </c>
      <c r="E91" s="2" t="s">
        <v>162</v>
      </c>
      <c r="F91" s="2">
        <v>2</v>
      </c>
      <c r="G91" s="11">
        <f t="shared" si="2"/>
        <v>412000</v>
      </c>
      <c r="H91" s="11">
        <v>3160249</v>
      </c>
      <c r="I91" s="11">
        <f>550000*(F91-1)</f>
        <v>550000</v>
      </c>
      <c r="J91" s="11">
        <f t="shared" si="3"/>
        <v>4122249</v>
      </c>
    </row>
    <row r="92" spans="1:10" ht="27.75" customHeight="1">
      <c r="A92" s="2">
        <v>91</v>
      </c>
      <c r="B92" s="2">
        <v>11278</v>
      </c>
      <c r="C92" s="2" t="s">
        <v>164</v>
      </c>
      <c r="D92" s="2" t="s">
        <v>10</v>
      </c>
      <c r="E92" s="2" t="s">
        <v>165</v>
      </c>
      <c r="F92" s="2">
        <v>11</v>
      </c>
      <c r="G92" s="11">
        <v>0</v>
      </c>
      <c r="H92" s="11">
        <v>1080585</v>
      </c>
      <c r="I92" s="11">
        <f>10*400000</f>
        <v>4000000</v>
      </c>
      <c r="J92" s="11">
        <f t="shared" si="3"/>
        <v>5080585</v>
      </c>
    </row>
    <row r="93" spans="1:10" ht="27.75" customHeight="1">
      <c r="A93" s="2">
        <v>92</v>
      </c>
      <c r="B93" s="3" t="s">
        <v>30</v>
      </c>
      <c r="C93" s="2" t="s">
        <v>82</v>
      </c>
      <c r="D93" s="2" t="s">
        <v>166</v>
      </c>
      <c r="E93" s="2" t="s">
        <v>167</v>
      </c>
      <c r="F93" s="2">
        <v>2</v>
      </c>
      <c r="G93" s="11">
        <v>412000</v>
      </c>
      <c r="H93" s="11">
        <v>1312280</v>
      </c>
      <c r="I93" s="11">
        <v>450000</v>
      </c>
      <c r="J93" s="11">
        <f t="shared" si="3"/>
        <v>2174280</v>
      </c>
    </row>
    <row r="94" spans="1:10" ht="27.75" customHeight="1">
      <c r="A94" s="2">
        <v>93</v>
      </c>
      <c r="B94" s="3" t="s">
        <v>30</v>
      </c>
      <c r="C94" s="2" t="s">
        <v>49</v>
      </c>
      <c r="D94" s="2" t="s">
        <v>168</v>
      </c>
      <c r="E94" s="2" t="s">
        <v>169</v>
      </c>
      <c r="F94" s="2">
        <v>26</v>
      </c>
      <c r="G94" s="11">
        <f>26*206000</f>
        <v>5356000</v>
      </c>
      <c r="H94" s="11">
        <v>291696</v>
      </c>
      <c r="I94" s="11">
        <f>25*350000</f>
        <v>8750000</v>
      </c>
      <c r="J94" s="11">
        <f t="shared" si="3"/>
        <v>14397696</v>
      </c>
    </row>
    <row r="95" spans="1:10" ht="27.75" customHeight="1">
      <c r="A95" s="2">
        <v>94</v>
      </c>
      <c r="B95" s="2">
        <v>11283</v>
      </c>
      <c r="C95" s="2" t="s">
        <v>170</v>
      </c>
      <c r="D95" s="2" t="s">
        <v>10</v>
      </c>
      <c r="E95" s="2" t="s">
        <v>171</v>
      </c>
      <c r="F95" s="2">
        <v>12</v>
      </c>
      <c r="G95" s="11">
        <v>1642188</v>
      </c>
      <c r="H95" s="11">
        <v>0</v>
      </c>
      <c r="I95" s="11">
        <f>11*400000</f>
        <v>4400000</v>
      </c>
      <c r="J95" s="11">
        <f t="shared" si="3"/>
        <v>6042188</v>
      </c>
    </row>
    <row r="96" spans="1:10" ht="27.75" customHeight="1">
      <c r="A96" s="2">
        <v>95</v>
      </c>
      <c r="B96" s="3" t="s">
        <v>30</v>
      </c>
      <c r="C96" s="2" t="s">
        <v>89</v>
      </c>
      <c r="D96" s="2" t="s">
        <v>118</v>
      </c>
      <c r="E96" s="2" t="s">
        <v>172</v>
      </c>
      <c r="F96" s="2">
        <v>4</v>
      </c>
      <c r="G96" s="11">
        <v>824000</v>
      </c>
      <c r="H96" s="11">
        <f>2305406+392000</f>
        <v>2697406</v>
      </c>
      <c r="I96" s="11">
        <v>1350000</v>
      </c>
      <c r="J96" s="11">
        <f t="shared" si="3"/>
        <v>4871406</v>
      </c>
    </row>
    <row r="97" spans="1:10" ht="27.75" customHeight="1">
      <c r="A97" s="2">
        <v>96</v>
      </c>
      <c r="B97" s="3" t="s">
        <v>30</v>
      </c>
      <c r="C97" s="2" t="s">
        <v>173</v>
      </c>
      <c r="D97" s="2" t="s">
        <v>22</v>
      </c>
      <c r="E97" s="2" t="s">
        <v>174</v>
      </c>
      <c r="F97" s="2">
        <v>6</v>
      </c>
      <c r="G97" s="11">
        <v>1236000</v>
      </c>
      <c r="H97" s="11">
        <v>1798727</v>
      </c>
      <c r="I97" s="11">
        <f>5*420000</f>
        <v>2100000</v>
      </c>
      <c r="J97" s="11">
        <f t="shared" si="3"/>
        <v>5134727</v>
      </c>
    </row>
    <row r="98" spans="1:10" ht="27.75" customHeight="1">
      <c r="A98" s="2">
        <v>97</v>
      </c>
      <c r="B98" s="3" t="s">
        <v>30</v>
      </c>
      <c r="C98" s="2" t="s">
        <v>175</v>
      </c>
      <c r="D98" s="2" t="s">
        <v>122</v>
      </c>
      <c r="E98" s="2" t="s">
        <v>176</v>
      </c>
      <c r="F98" s="2">
        <v>3</v>
      </c>
      <c r="G98" s="11">
        <v>618000</v>
      </c>
      <c r="H98" s="11">
        <v>1269305</v>
      </c>
      <c r="I98" s="11">
        <v>900000</v>
      </c>
      <c r="J98" s="11">
        <f t="shared" si="3"/>
        <v>2787305</v>
      </c>
    </row>
    <row r="99" spans="1:10" ht="27.75" customHeight="1">
      <c r="A99" s="2">
        <v>98</v>
      </c>
      <c r="B99" s="3" t="s">
        <v>30</v>
      </c>
      <c r="C99" s="2" t="s">
        <v>104</v>
      </c>
      <c r="D99" s="2" t="s">
        <v>22</v>
      </c>
      <c r="E99" s="2" t="s">
        <v>177</v>
      </c>
      <c r="F99" s="2">
        <v>8</v>
      </c>
      <c r="G99" s="11">
        <v>1648000</v>
      </c>
      <c r="H99" s="11">
        <f>1943710+960997</f>
        <v>2904707</v>
      </c>
      <c r="I99" s="11">
        <v>659200</v>
      </c>
      <c r="J99" s="11">
        <f t="shared" si="3"/>
        <v>5211907</v>
      </c>
    </row>
    <row r="100" spans="1:10" ht="27.75" customHeight="1">
      <c r="A100" s="2">
        <v>99</v>
      </c>
      <c r="B100" s="3" t="s">
        <v>30</v>
      </c>
      <c r="C100" s="2" t="s">
        <v>178</v>
      </c>
      <c r="D100" s="2" t="s">
        <v>44</v>
      </c>
      <c r="E100" s="2" t="s">
        <v>179</v>
      </c>
      <c r="F100" s="2">
        <v>3</v>
      </c>
      <c r="G100" s="11">
        <v>618000</v>
      </c>
      <c r="H100" s="11">
        <v>696920</v>
      </c>
      <c r="I100" s="11">
        <v>900000</v>
      </c>
      <c r="J100" s="11">
        <f t="shared" si="3"/>
        <v>2214920</v>
      </c>
    </row>
    <row r="101" spans="1:10" ht="27.75" customHeight="1">
      <c r="A101" s="2">
        <v>100</v>
      </c>
      <c r="B101" s="3" t="s">
        <v>30</v>
      </c>
      <c r="C101" s="2" t="s">
        <v>180</v>
      </c>
      <c r="D101" s="2" t="s">
        <v>44</v>
      </c>
      <c r="E101" s="2" t="s">
        <v>181</v>
      </c>
      <c r="F101" s="2">
        <v>3</v>
      </c>
      <c r="G101" s="11">
        <v>618000</v>
      </c>
      <c r="H101" s="11">
        <v>696920</v>
      </c>
      <c r="I101" s="11">
        <v>900000</v>
      </c>
      <c r="J101" s="11">
        <f t="shared" si="3"/>
        <v>2214920</v>
      </c>
    </row>
    <row r="102" spans="1:10" ht="27.75" customHeight="1">
      <c r="A102" s="2">
        <v>101</v>
      </c>
      <c r="B102" s="3" t="s">
        <v>30</v>
      </c>
      <c r="C102" s="2" t="s">
        <v>182</v>
      </c>
      <c r="D102" s="2" t="s">
        <v>44</v>
      </c>
      <c r="E102" s="2" t="s">
        <v>183</v>
      </c>
      <c r="F102" s="2">
        <v>2</v>
      </c>
      <c r="G102" s="11">
        <v>412000</v>
      </c>
      <c r="H102" s="11">
        <f>832724+157100</f>
        <v>989824</v>
      </c>
      <c r="I102" s="11">
        <v>480000</v>
      </c>
      <c r="J102" s="11">
        <f t="shared" si="3"/>
        <v>1881824</v>
      </c>
    </row>
    <row r="103" spans="1:10" ht="27.75" customHeight="1">
      <c r="A103" s="2">
        <v>102</v>
      </c>
      <c r="B103" s="3" t="s">
        <v>30</v>
      </c>
      <c r="C103" s="2" t="s">
        <v>184</v>
      </c>
      <c r="D103" s="2" t="s">
        <v>166</v>
      </c>
      <c r="E103" s="2" t="s">
        <v>185</v>
      </c>
      <c r="F103" s="2">
        <v>7</v>
      </c>
      <c r="G103" s="11">
        <f>7*206000</f>
        <v>1442000</v>
      </c>
      <c r="H103" s="11">
        <v>1040388</v>
      </c>
      <c r="I103" s="11">
        <f>6*420000</f>
        <v>2520000</v>
      </c>
      <c r="J103" s="11">
        <f t="shared" si="3"/>
        <v>5002388</v>
      </c>
    </row>
    <row r="104" spans="1:10" ht="27.75" customHeight="1">
      <c r="A104" s="2">
        <v>103</v>
      </c>
      <c r="B104" s="2">
        <v>11279</v>
      </c>
      <c r="C104" s="2" t="s">
        <v>38</v>
      </c>
      <c r="D104" s="2" t="s">
        <v>10</v>
      </c>
      <c r="E104" s="2" t="s">
        <v>186</v>
      </c>
      <c r="F104" s="2">
        <v>5</v>
      </c>
      <c r="G104" s="11">
        <v>1030000</v>
      </c>
      <c r="H104" s="11">
        <v>1347488</v>
      </c>
      <c r="I104" s="11">
        <f>420000*4</f>
        <v>1680000</v>
      </c>
      <c r="J104" s="11">
        <f t="shared" si="3"/>
        <v>4057488</v>
      </c>
    </row>
    <row r="105" spans="1:10" ht="27.75" customHeight="1">
      <c r="A105" s="3">
        <v>104</v>
      </c>
      <c r="B105" s="3" t="s">
        <v>30</v>
      </c>
      <c r="C105" s="2" t="s">
        <v>61</v>
      </c>
      <c r="D105" s="2" t="s">
        <v>138</v>
      </c>
      <c r="E105" s="2" t="s">
        <v>187</v>
      </c>
      <c r="F105" s="2">
        <v>3</v>
      </c>
      <c r="G105" s="11">
        <v>618000</v>
      </c>
      <c r="H105" s="11">
        <v>753973</v>
      </c>
      <c r="I105" s="11">
        <f>2*420000</f>
        <v>840000</v>
      </c>
      <c r="J105" s="11">
        <f t="shared" si="3"/>
        <v>2211973</v>
      </c>
    </row>
    <row r="106" spans="1:10" ht="27.75" customHeight="1">
      <c r="A106" s="3">
        <v>105</v>
      </c>
      <c r="B106" s="3" t="s">
        <v>196</v>
      </c>
      <c r="C106" s="2" t="s">
        <v>188</v>
      </c>
      <c r="D106" s="2" t="s">
        <v>10</v>
      </c>
      <c r="E106" s="2" t="s">
        <v>189</v>
      </c>
      <c r="F106" s="2">
        <v>2</v>
      </c>
      <c r="G106" s="11">
        <v>412000</v>
      </c>
      <c r="H106" s="11">
        <v>419416</v>
      </c>
      <c r="I106" s="11">
        <v>480000</v>
      </c>
      <c r="J106" s="11">
        <f t="shared" si="3"/>
        <v>1311416</v>
      </c>
    </row>
    <row r="107" spans="1:10" ht="27.75" customHeight="1">
      <c r="A107" s="3">
        <v>106</v>
      </c>
      <c r="B107" s="3" t="s">
        <v>30</v>
      </c>
      <c r="C107" s="2" t="s">
        <v>190</v>
      </c>
      <c r="D107" s="2" t="s">
        <v>57</v>
      </c>
      <c r="E107" s="2" t="s">
        <v>191</v>
      </c>
      <c r="F107" s="2">
        <v>15</v>
      </c>
      <c r="G107" s="11">
        <v>3090000</v>
      </c>
      <c r="H107" s="11">
        <v>685420</v>
      </c>
      <c r="I107" s="11">
        <f>14*450000</f>
        <v>6300000</v>
      </c>
      <c r="J107" s="11">
        <f t="shared" si="3"/>
        <v>10075420</v>
      </c>
    </row>
    <row r="108" spans="1:10" ht="27.75" customHeight="1">
      <c r="A108" s="3">
        <v>107</v>
      </c>
      <c r="B108" s="3" t="s">
        <v>30</v>
      </c>
      <c r="C108" s="2" t="s">
        <v>264</v>
      </c>
      <c r="D108" s="2" t="s">
        <v>57</v>
      </c>
      <c r="E108" s="2" t="s">
        <v>192</v>
      </c>
      <c r="F108" s="2">
        <v>7</v>
      </c>
      <c r="G108" s="11">
        <v>1442000</v>
      </c>
      <c r="H108" s="11">
        <v>277276</v>
      </c>
      <c r="I108" s="11">
        <f>6*350000</f>
        <v>2100000</v>
      </c>
      <c r="J108" s="11">
        <f t="shared" si="3"/>
        <v>3819276</v>
      </c>
    </row>
    <row r="109" spans="1:10" ht="27.75" customHeight="1">
      <c r="A109" s="3">
        <v>108</v>
      </c>
      <c r="B109" s="3" t="s">
        <v>30</v>
      </c>
      <c r="C109" s="2" t="s">
        <v>193</v>
      </c>
      <c r="D109" s="2" t="s">
        <v>44</v>
      </c>
      <c r="E109" s="2" t="s">
        <v>194</v>
      </c>
      <c r="F109" s="2">
        <v>16</v>
      </c>
      <c r="G109" s="11">
        <v>3269000</v>
      </c>
      <c r="H109" s="11">
        <v>427244</v>
      </c>
      <c r="I109" s="11">
        <f>15*480000</f>
        <v>7200000</v>
      </c>
      <c r="J109" s="11">
        <f t="shared" si="3"/>
        <v>10896244</v>
      </c>
    </row>
    <row r="110" spans="1:10" ht="27.75" customHeight="1">
      <c r="A110" s="3">
        <v>109</v>
      </c>
      <c r="B110" s="3" t="s">
        <v>30</v>
      </c>
      <c r="C110" s="2" t="s">
        <v>195</v>
      </c>
      <c r="D110" s="2" t="s">
        <v>106</v>
      </c>
      <c r="E110" s="2" t="s">
        <v>194</v>
      </c>
      <c r="F110" s="2">
        <v>16</v>
      </c>
      <c r="G110" s="11">
        <v>3269000</v>
      </c>
      <c r="H110" s="11">
        <v>3609822</v>
      </c>
      <c r="I110" s="11">
        <f>15*380000</f>
        <v>5700000</v>
      </c>
      <c r="J110" s="11">
        <f t="shared" si="3"/>
        <v>12578822</v>
      </c>
    </row>
    <row r="111" spans="1:10" ht="27.75" customHeight="1">
      <c r="A111" s="3">
        <v>110</v>
      </c>
      <c r="B111" s="3"/>
      <c r="C111" s="2" t="s">
        <v>197</v>
      </c>
      <c r="D111" s="2" t="s">
        <v>198</v>
      </c>
      <c r="E111" s="2" t="s">
        <v>199</v>
      </c>
      <c r="F111" s="2">
        <v>2</v>
      </c>
      <c r="G111" s="11">
        <v>412000</v>
      </c>
      <c r="H111" s="11">
        <v>321360</v>
      </c>
      <c r="I111" s="11">
        <v>330000</v>
      </c>
      <c r="J111" s="11">
        <f t="shared" si="3"/>
        <v>1063360</v>
      </c>
    </row>
    <row r="112" spans="1:10" ht="27.75" customHeight="1">
      <c r="A112" s="3">
        <v>111</v>
      </c>
      <c r="B112" s="3"/>
      <c r="C112" s="2" t="s">
        <v>200</v>
      </c>
      <c r="D112" s="2" t="s">
        <v>166</v>
      </c>
      <c r="E112" s="2" t="s">
        <v>201</v>
      </c>
      <c r="F112" s="2">
        <v>2</v>
      </c>
      <c r="G112" s="11">
        <v>412000</v>
      </c>
      <c r="H112" s="11">
        <v>1101888</v>
      </c>
      <c r="I112" s="11">
        <v>350000</v>
      </c>
      <c r="J112" s="11">
        <f t="shared" si="3"/>
        <v>1863888</v>
      </c>
    </row>
    <row r="113" spans="1:10" ht="27.75" customHeight="1">
      <c r="A113" s="3">
        <v>112</v>
      </c>
      <c r="B113" s="3"/>
      <c r="C113" s="2" t="s">
        <v>202</v>
      </c>
      <c r="D113" s="2" t="s">
        <v>203</v>
      </c>
      <c r="E113" s="2" t="s">
        <v>204</v>
      </c>
      <c r="F113" s="2">
        <v>5</v>
      </c>
      <c r="G113" s="11">
        <v>1030000</v>
      </c>
      <c r="H113" s="11">
        <v>499756</v>
      </c>
      <c r="I113" s="11">
        <v>1360000</v>
      </c>
      <c r="J113" s="11">
        <f t="shared" si="3"/>
        <v>2889756</v>
      </c>
    </row>
    <row r="114" spans="1:10" ht="27.75" customHeight="1">
      <c r="A114" s="3">
        <v>113</v>
      </c>
      <c r="B114" s="3"/>
      <c r="C114" s="2" t="s">
        <v>205</v>
      </c>
      <c r="D114" s="2" t="s">
        <v>10</v>
      </c>
      <c r="E114" s="2" t="s">
        <v>206</v>
      </c>
      <c r="F114" s="2">
        <v>3</v>
      </c>
      <c r="G114" s="11">
        <v>618000</v>
      </c>
      <c r="H114" s="11">
        <v>355968</v>
      </c>
      <c r="I114" s="11">
        <v>640000</v>
      </c>
      <c r="J114" s="11">
        <f t="shared" si="3"/>
        <v>1613968</v>
      </c>
    </row>
    <row r="115" spans="1:10" ht="27.75" customHeight="1">
      <c r="A115" s="3">
        <v>114</v>
      </c>
      <c r="B115" s="3" t="s">
        <v>30</v>
      </c>
      <c r="C115" s="2" t="s">
        <v>175</v>
      </c>
      <c r="D115" s="2" t="s">
        <v>122</v>
      </c>
      <c r="E115" s="2" t="s">
        <v>207</v>
      </c>
      <c r="F115" s="2">
        <v>3</v>
      </c>
      <c r="G115" s="11">
        <v>618000</v>
      </c>
      <c r="H115" s="11">
        <v>1156087</v>
      </c>
      <c r="I115" s="11">
        <v>720000</v>
      </c>
      <c r="J115" s="11">
        <f t="shared" si="3"/>
        <v>2494087</v>
      </c>
    </row>
    <row r="116" spans="1:10" ht="27.75" customHeight="1">
      <c r="A116" s="3">
        <v>115</v>
      </c>
      <c r="B116" s="3"/>
      <c r="C116" s="2" t="s">
        <v>208</v>
      </c>
      <c r="D116" s="2" t="s">
        <v>22</v>
      </c>
      <c r="E116" s="2" t="s">
        <v>209</v>
      </c>
      <c r="F116" s="2">
        <v>6</v>
      </c>
      <c r="G116" s="11">
        <v>1236000</v>
      </c>
      <c r="H116" s="11">
        <v>1861843</v>
      </c>
      <c r="I116" s="11">
        <v>1650000</v>
      </c>
      <c r="J116" s="11">
        <f t="shared" si="3"/>
        <v>4747843</v>
      </c>
    </row>
    <row r="117" spans="1:10" ht="27.75" customHeight="1">
      <c r="A117" s="3">
        <v>116</v>
      </c>
      <c r="B117" s="3"/>
      <c r="C117" s="2" t="s">
        <v>61</v>
      </c>
      <c r="D117" s="2" t="s">
        <v>210</v>
      </c>
      <c r="E117" s="2" t="s">
        <v>211</v>
      </c>
      <c r="F117" s="2">
        <v>6</v>
      </c>
      <c r="G117" s="11">
        <v>1236000</v>
      </c>
      <c r="H117" s="11">
        <v>1454867</v>
      </c>
      <c r="I117" s="11">
        <v>1900000</v>
      </c>
      <c r="J117" s="11">
        <f>G117+H117+I117</f>
        <v>4590867</v>
      </c>
    </row>
    <row r="118" spans="1:10" ht="27.75" customHeight="1">
      <c r="A118" s="3">
        <v>117</v>
      </c>
      <c r="B118" s="3"/>
      <c r="C118" s="2" t="s">
        <v>59</v>
      </c>
      <c r="D118" s="2" t="s">
        <v>212</v>
      </c>
      <c r="E118" s="2" t="s">
        <v>211</v>
      </c>
      <c r="F118" s="2">
        <v>6</v>
      </c>
      <c r="G118" s="11">
        <v>1236000</v>
      </c>
      <c r="H118" s="11">
        <v>0</v>
      </c>
      <c r="I118" s="11">
        <v>1750000</v>
      </c>
      <c r="J118" s="11">
        <f>G118+H118+I117</f>
        <v>3136000</v>
      </c>
    </row>
    <row r="119" spans="1:10" ht="27.75" customHeight="1">
      <c r="A119" s="13">
        <v>118</v>
      </c>
      <c r="B119" s="3"/>
      <c r="C119" s="2" t="s">
        <v>213</v>
      </c>
      <c r="D119" s="2" t="s">
        <v>166</v>
      </c>
      <c r="E119" s="2" t="s">
        <v>214</v>
      </c>
      <c r="F119" s="2">
        <v>9</v>
      </c>
      <c r="G119" s="11">
        <v>1854000</v>
      </c>
      <c r="H119" s="11">
        <v>858000</v>
      </c>
      <c r="I119" s="11">
        <v>2560000</v>
      </c>
      <c r="J119" s="11">
        <f t="shared" si="3"/>
        <v>5272000</v>
      </c>
    </row>
    <row r="120" spans="1:10" ht="27.75" customHeight="1">
      <c r="A120" s="2">
        <v>119</v>
      </c>
      <c r="B120" s="3" t="s">
        <v>30</v>
      </c>
      <c r="C120" s="2" t="s">
        <v>82</v>
      </c>
      <c r="D120" s="2" t="s">
        <v>215</v>
      </c>
      <c r="E120" s="2" t="s">
        <v>216</v>
      </c>
      <c r="F120" s="2">
        <v>2</v>
      </c>
      <c r="G120" s="11">
        <v>412000</v>
      </c>
      <c r="H120" s="11">
        <v>618327</v>
      </c>
      <c r="I120" s="11">
        <v>340000</v>
      </c>
      <c r="J120" s="11">
        <f t="shared" si="3"/>
        <v>1370327</v>
      </c>
    </row>
    <row r="121" spans="1:10" ht="27.75" customHeight="1">
      <c r="A121" s="2">
        <v>120</v>
      </c>
      <c r="B121" s="2"/>
      <c r="C121" s="2" t="s">
        <v>217</v>
      </c>
      <c r="D121" s="2" t="s">
        <v>10</v>
      </c>
      <c r="E121" s="2" t="s">
        <v>218</v>
      </c>
      <c r="F121" s="2">
        <v>3</v>
      </c>
      <c r="G121" s="11">
        <v>618000</v>
      </c>
      <c r="H121" s="11">
        <v>1786040</v>
      </c>
      <c r="I121" s="11">
        <v>700000</v>
      </c>
      <c r="J121" s="11">
        <f t="shared" si="3"/>
        <v>3104040</v>
      </c>
    </row>
    <row r="122" spans="1:10" ht="27.75" customHeight="1">
      <c r="A122" s="2">
        <v>121</v>
      </c>
      <c r="B122" s="2"/>
      <c r="C122" s="2" t="s">
        <v>219</v>
      </c>
      <c r="D122" s="2" t="s">
        <v>166</v>
      </c>
      <c r="E122" s="2" t="s">
        <v>220</v>
      </c>
      <c r="F122" s="2">
        <v>7</v>
      </c>
      <c r="G122" s="11">
        <v>1442000</v>
      </c>
      <c r="H122" s="11">
        <v>1047324</v>
      </c>
      <c r="I122" s="11">
        <v>1980000</v>
      </c>
      <c r="J122" s="11">
        <f t="shared" si="3"/>
        <v>4469324</v>
      </c>
    </row>
    <row r="123" spans="1:10" ht="27.75" customHeight="1">
      <c r="A123" s="2">
        <v>122</v>
      </c>
      <c r="B123" s="2"/>
      <c r="C123" s="2" t="s">
        <v>221</v>
      </c>
      <c r="D123" s="2" t="s">
        <v>166</v>
      </c>
      <c r="E123" s="2" t="s">
        <v>220</v>
      </c>
      <c r="F123" s="2">
        <v>7</v>
      </c>
      <c r="G123" s="11">
        <v>1442000</v>
      </c>
      <c r="H123" s="11">
        <v>1141251</v>
      </c>
      <c r="I123" s="11">
        <v>1980000</v>
      </c>
      <c r="J123" s="11">
        <f t="shared" si="3"/>
        <v>4563251</v>
      </c>
    </row>
    <row r="124" spans="1:10" ht="27.75" customHeight="1">
      <c r="A124" s="2">
        <v>123</v>
      </c>
      <c r="B124" s="2"/>
      <c r="C124" s="2" t="s">
        <v>222</v>
      </c>
      <c r="D124" s="2" t="s">
        <v>223</v>
      </c>
      <c r="E124" s="2" t="s">
        <v>204</v>
      </c>
      <c r="F124" s="2">
        <v>5</v>
      </c>
      <c r="G124" s="11">
        <v>1030000</v>
      </c>
      <c r="H124" s="11">
        <v>700415</v>
      </c>
      <c r="I124" s="11">
        <v>1560000</v>
      </c>
      <c r="J124" s="11">
        <f t="shared" si="3"/>
        <v>3290415</v>
      </c>
    </row>
    <row r="125" spans="1:10" ht="27.75" customHeight="1">
      <c r="A125" s="2">
        <v>124</v>
      </c>
      <c r="B125" s="3" t="s">
        <v>30</v>
      </c>
      <c r="C125" s="2" t="s">
        <v>224</v>
      </c>
      <c r="D125" s="2" t="s">
        <v>225</v>
      </c>
      <c r="E125" s="2" t="s">
        <v>226</v>
      </c>
      <c r="F125" s="2">
        <v>9</v>
      </c>
      <c r="G125" s="11">
        <v>1854000</v>
      </c>
      <c r="H125" s="11">
        <f>523877+184164</f>
        <v>708041</v>
      </c>
      <c r="I125" s="11">
        <v>3280000</v>
      </c>
      <c r="J125" s="11">
        <f t="shared" si="3"/>
        <v>5842041</v>
      </c>
    </row>
    <row r="126" spans="1:10" ht="27.75" customHeight="1">
      <c r="A126" s="2">
        <v>125</v>
      </c>
      <c r="B126" s="2"/>
      <c r="C126" s="2" t="s">
        <v>227</v>
      </c>
      <c r="D126" s="2" t="s">
        <v>22</v>
      </c>
      <c r="E126" s="2" t="s">
        <v>228</v>
      </c>
      <c r="F126" s="2">
        <v>6</v>
      </c>
      <c r="G126" s="11">
        <v>1236000</v>
      </c>
      <c r="H126" s="11">
        <v>1142190</v>
      </c>
      <c r="I126" s="11">
        <v>1900000</v>
      </c>
      <c r="J126" s="11">
        <f t="shared" si="3"/>
        <v>4278190</v>
      </c>
    </row>
    <row r="127" spans="1:10" ht="27.75" customHeight="1">
      <c r="A127" s="2">
        <v>126</v>
      </c>
      <c r="B127" s="3" t="s">
        <v>30</v>
      </c>
      <c r="C127" s="2" t="s">
        <v>62</v>
      </c>
      <c r="D127" s="2" t="s">
        <v>22</v>
      </c>
      <c r="E127" s="2" t="s">
        <v>229</v>
      </c>
      <c r="F127" s="2">
        <v>3</v>
      </c>
      <c r="G127" s="11">
        <v>618000</v>
      </c>
      <c r="H127" s="11">
        <f>901354+500000+1433533</f>
        <v>2834887</v>
      </c>
      <c r="I127" s="11">
        <v>740000</v>
      </c>
      <c r="J127" s="11">
        <f t="shared" si="3"/>
        <v>4192887</v>
      </c>
    </row>
    <row r="128" spans="1:10" ht="27.75" customHeight="1">
      <c r="A128" s="2">
        <v>127</v>
      </c>
      <c r="B128" s="2"/>
      <c r="C128" s="2" t="s">
        <v>230</v>
      </c>
      <c r="D128" s="2" t="s">
        <v>22</v>
      </c>
      <c r="E128" s="2" t="s">
        <v>231</v>
      </c>
      <c r="F128" s="2">
        <v>5</v>
      </c>
      <c r="G128" s="11">
        <v>1030000</v>
      </c>
      <c r="H128" s="11">
        <v>0</v>
      </c>
      <c r="I128" s="11">
        <v>1480000</v>
      </c>
      <c r="J128" s="11">
        <f t="shared" si="3"/>
        <v>2510000</v>
      </c>
    </row>
    <row r="129" spans="1:10" ht="27.75" customHeight="1">
      <c r="A129" s="2">
        <v>128</v>
      </c>
      <c r="B129" s="2"/>
      <c r="C129" s="2" t="s">
        <v>89</v>
      </c>
      <c r="D129" s="2" t="s">
        <v>232</v>
      </c>
      <c r="E129" s="2" t="s">
        <v>233</v>
      </c>
      <c r="F129" s="2">
        <v>8</v>
      </c>
      <c r="G129" s="11">
        <v>1648000</v>
      </c>
      <c r="H129" s="11">
        <f>919719+1843457</f>
        <v>2763176</v>
      </c>
      <c r="I129" s="11">
        <v>2800000</v>
      </c>
      <c r="J129" s="11">
        <f t="shared" si="3"/>
        <v>7211176</v>
      </c>
    </row>
    <row r="130" spans="1:10" ht="27.75" customHeight="1">
      <c r="A130" s="2">
        <v>129</v>
      </c>
      <c r="B130" s="2"/>
      <c r="C130" s="2" t="s">
        <v>234</v>
      </c>
      <c r="D130" s="2" t="s">
        <v>106</v>
      </c>
      <c r="E130" s="2" t="s">
        <v>235</v>
      </c>
      <c r="F130" s="2">
        <v>5</v>
      </c>
      <c r="G130" s="11">
        <v>1030000</v>
      </c>
      <c r="H130" s="11">
        <f>961600+775810</f>
        <v>1737410</v>
      </c>
      <c r="I130" s="11">
        <v>1720000</v>
      </c>
      <c r="J130" s="11">
        <f t="shared" si="3"/>
        <v>4487410</v>
      </c>
    </row>
    <row r="131" spans="1:10" ht="27.75" customHeight="1">
      <c r="A131" s="2">
        <v>130</v>
      </c>
      <c r="B131" s="2"/>
      <c r="C131" s="2" t="s">
        <v>236</v>
      </c>
      <c r="D131" s="2" t="s">
        <v>215</v>
      </c>
      <c r="E131" s="2" t="s">
        <v>218</v>
      </c>
      <c r="F131" s="2">
        <v>3</v>
      </c>
      <c r="G131" s="11">
        <v>618000</v>
      </c>
      <c r="H131" s="11">
        <v>477344</v>
      </c>
      <c r="I131" s="11">
        <v>810000</v>
      </c>
      <c r="J131" s="11">
        <f t="shared" si="3"/>
        <v>1905344</v>
      </c>
    </row>
    <row r="132" spans="1:10" ht="27.75" customHeight="1">
      <c r="A132" s="2">
        <v>131</v>
      </c>
      <c r="B132" s="2"/>
      <c r="C132" s="2" t="s">
        <v>237</v>
      </c>
      <c r="D132" s="2" t="s">
        <v>203</v>
      </c>
      <c r="E132" s="2" t="s">
        <v>204</v>
      </c>
      <c r="F132" s="2">
        <v>5</v>
      </c>
      <c r="G132" s="11">
        <v>1030000</v>
      </c>
      <c r="H132" s="11">
        <v>499756</v>
      </c>
      <c r="I132" s="11">
        <v>1680000</v>
      </c>
      <c r="J132" s="11">
        <f t="shared" si="3"/>
        <v>3209756</v>
      </c>
    </row>
    <row r="133" spans="1:10" ht="27.75" customHeight="1">
      <c r="A133" s="2">
        <v>132</v>
      </c>
      <c r="B133" s="2"/>
      <c r="C133" s="2" t="s">
        <v>238</v>
      </c>
      <c r="D133" s="2" t="s">
        <v>47</v>
      </c>
      <c r="E133" s="2" t="s">
        <v>228</v>
      </c>
      <c r="F133" s="2">
        <v>6</v>
      </c>
      <c r="G133" s="11">
        <v>1236000</v>
      </c>
      <c r="H133" s="11">
        <v>632900</v>
      </c>
      <c r="I133" s="11">
        <v>1850000</v>
      </c>
      <c r="J133" s="11">
        <f t="shared" si="3"/>
        <v>3718900</v>
      </c>
    </row>
    <row r="134" spans="1:10" ht="27.75" customHeight="1">
      <c r="A134" s="2">
        <v>133</v>
      </c>
      <c r="B134" s="3" t="s">
        <v>30</v>
      </c>
      <c r="C134" s="2" t="s">
        <v>175</v>
      </c>
      <c r="D134" s="2" t="s">
        <v>122</v>
      </c>
      <c r="E134" s="2" t="s">
        <v>239</v>
      </c>
      <c r="F134" s="2">
        <v>10</v>
      </c>
      <c r="G134" s="11">
        <v>2060000</v>
      </c>
      <c r="H134" s="11">
        <v>1364449</v>
      </c>
      <c r="I134" s="11">
        <v>3510000</v>
      </c>
      <c r="J134" s="11">
        <f t="shared" si="3"/>
        <v>6934449</v>
      </c>
    </row>
    <row r="135" spans="1:10" ht="27.75" customHeight="1">
      <c r="A135" s="2">
        <v>134</v>
      </c>
      <c r="B135" s="2"/>
      <c r="C135" s="2" t="s">
        <v>240</v>
      </c>
      <c r="D135" s="2" t="s">
        <v>118</v>
      </c>
      <c r="E135" s="2" t="s">
        <v>241</v>
      </c>
      <c r="F135" s="2">
        <v>3</v>
      </c>
      <c r="G135" s="11">
        <v>618000</v>
      </c>
      <c r="H135" s="11">
        <v>922056</v>
      </c>
      <c r="I135" s="11">
        <v>900000</v>
      </c>
      <c r="J135" s="11">
        <f t="shared" si="3"/>
        <v>2440056</v>
      </c>
    </row>
    <row r="136" spans="1:10" ht="27.75" customHeight="1">
      <c r="A136" s="2">
        <v>135</v>
      </c>
      <c r="B136" s="2"/>
      <c r="C136" s="2" t="s">
        <v>242</v>
      </c>
      <c r="D136" s="2" t="s">
        <v>47</v>
      </c>
      <c r="E136" s="2" t="s">
        <v>243</v>
      </c>
      <c r="F136" s="2">
        <v>4</v>
      </c>
      <c r="G136" s="11">
        <v>824000</v>
      </c>
      <c r="H136" s="11">
        <v>858000</v>
      </c>
      <c r="I136" s="11">
        <v>1170000</v>
      </c>
      <c r="J136" s="11">
        <f t="shared" si="3"/>
        <v>2852000</v>
      </c>
    </row>
    <row r="137" spans="1:10" ht="27.75" customHeight="1">
      <c r="A137" s="2">
        <v>136</v>
      </c>
      <c r="B137" s="2"/>
      <c r="C137" s="2" t="s">
        <v>244</v>
      </c>
      <c r="D137" s="2" t="s">
        <v>106</v>
      </c>
      <c r="E137" s="2" t="s">
        <v>245</v>
      </c>
      <c r="F137" s="2">
        <v>5</v>
      </c>
      <c r="G137" s="11">
        <v>1030000</v>
      </c>
      <c r="H137" s="11">
        <v>0</v>
      </c>
      <c r="I137" s="11">
        <v>1480000</v>
      </c>
      <c r="J137" s="11">
        <f t="shared" si="3"/>
        <v>2510000</v>
      </c>
    </row>
    <row r="138" spans="1:10" ht="27.75" customHeight="1">
      <c r="A138" s="2">
        <v>137</v>
      </c>
      <c r="B138" s="2"/>
      <c r="C138" s="2" t="s">
        <v>246</v>
      </c>
      <c r="D138" s="2" t="s">
        <v>106</v>
      </c>
      <c r="E138" s="2" t="s">
        <v>245</v>
      </c>
      <c r="F138" s="2">
        <v>5</v>
      </c>
      <c r="G138" s="11">
        <v>1030000</v>
      </c>
      <c r="H138" s="11">
        <v>0</v>
      </c>
      <c r="I138" s="11">
        <v>1480000</v>
      </c>
      <c r="J138" s="11">
        <f t="shared" si="3"/>
        <v>2510000</v>
      </c>
    </row>
    <row r="139" spans="1:10" ht="27.75" customHeight="1">
      <c r="A139" s="2">
        <v>138</v>
      </c>
      <c r="B139" s="3" t="s">
        <v>30</v>
      </c>
      <c r="C139" s="2" t="s">
        <v>86</v>
      </c>
      <c r="D139" s="2" t="s">
        <v>22</v>
      </c>
      <c r="E139" s="2" t="s">
        <v>247</v>
      </c>
      <c r="F139" s="2">
        <v>11</v>
      </c>
      <c r="G139" s="11">
        <v>2266000</v>
      </c>
      <c r="H139" s="11">
        <v>5388243</v>
      </c>
      <c r="I139" s="11">
        <v>3900000</v>
      </c>
      <c r="J139" s="11">
        <f t="shared" si="3"/>
        <v>11554243</v>
      </c>
    </row>
    <row r="140" spans="1:10" ht="27.75" customHeight="1">
      <c r="A140" s="2">
        <v>139</v>
      </c>
      <c r="B140" s="3"/>
      <c r="C140" s="2" t="s">
        <v>112</v>
      </c>
      <c r="D140" s="2" t="s">
        <v>15</v>
      </c>
      <c r="E140" s="2" t="s">
        <v>226</v>
      </c>
      <c r="F140" s="2">
        <v>9</v>
      </c>
      <c r="G140" s="11">
        <v>1854000</v>
      </c>
      <c r="H140" s="11">
        <v>378500</v>
      </c>
      <c r="I140" s="11">
        <v>2480000</v>
      </c>
      <c r="J140" s="11">
        <f t="shared" si="3"/>
        <v>4712500</v>
      </c>
    </row>
    <row r="141" spans="1:10" ht="27.75" customHeight="1">
      <c r="A141" s="2">
        <v>140</v>
      </c>
      <c r="B141" s="3"/>
      <c r="C141" s="2" t="s">
        <v>248</v>
      </c>
      <c r="D141" s="2" t="s">
        <v>57</v>
      </c>
      <c r="E141" s="2" t="s">
        <v>239</v>
      </c>
      <c r="F141" s="2">
        <v>10</v>
      </c>
      <c r="G141" s="11">
        <v>2060000</v>
      </c>
      <c r="H141" s="11">
        <v>0</v>
      </c>
      <c r="I141" s="11">
        <v>2970000</v>
      </c>
      <c r="J141" s="11">
        <f t="shared" si="3"/>
        <v>5030000</v>
      </c>
    </row>
    <row r="142" spans="1:10" ht="27.75" customHeight="1">
      <c r="A142" s="2">
        <v>141</v>
      </c>
      <c r="B142" s="3" t="s">
        <v>30</v>
      </c>
      <c r="C142" s="2" t="s">
        <v>249</v>
      </c>
      <c r="D142" s="2" t="s">
        <v>250</v>
      </c>
      <c r="E142" s="2" t="s">
        <v>233</v>
      </c>
      <c r="F142" s="2">
        <v>8</v>
      </c>
      <c r="G142" s="11">
        <v>1648000</v>
      </c>
      <c r="H142" s="11">
        <v>870968</v>
      </c>
      <c r="I142" s="11">
        <v>2310000</v>
      </c>
      <c r="J142" s="11">
        <f t="shared" si="3"/>
        <v>4828968</v>
      </c>
    </row>
    <row r="143" spans="1:10" ht="27.75" customHeight="1">
      <c r="A143" s="2">
        <v>142</v>
      </c>
      <c r="B143" s="3" t="s">
        <v>30</v>
      </c>
      <c r="C143" s="2" t="s">
        <v>251</v>
      </c>
      <c r="D143" s="2" t="s">
        <v>106</v>
      </c>
      <c r="E143" s="2" t="s">
        <v>252</v>
      </c>
      <c r="F143" s="2">
        <v>13</v>
      </c>
      <c r="G143" s="11">
        <v>2678000</v>
      </c>
      <c r="H143" s="11">
        <v>1883513</v>
      </c>
      <c r="I143" s="11">
        <v>4560000</v>
      </c>
      <c r="J143" s="11">
        <f t="shared" si="3"/>
        <v>9121513</v>
      </c>
    </row>
    <row r="144" spans="1:10" ht="27.75" customHeight="1">
      <c r="A144" s="2">
        <v>143</v>
      </c>
      <c r="B144" s="3" t="s">
        <v>30</v>
      </c>
      <c r="C144" s="2" t="s">
        <v>182</v>
      </c>
      <c r="D144" s="2" t="s">
        <v>65</v>
      </c>
      <c r="E144" s="2" t="s">
        <v>253</v>
      </c>
      <c r="F144" s="2">
        <v>9</v>
      </c>
      <c r="G144" s="11">
        <v>1854000</v>
      </c>
      <c r="H144" s="11">
        <v>492742</v>
      </c>
      <c r="I144" s="11">
        <v>3120000</v>
      </c>
      <c r="J144" s="11">
        <f t="shared" ref="J144:J172" si="5">G144+H144+I144</f>
        <v>5466742</v>
      </c>
    </row>
    <row r="145" spans="1:10" ht="27.75" customHeight="1">
      <c r="A145" s="2">
        <v>144</v>
      </c>
      <c r="B145" s="3" t="s">
        <v>30</v>
      </c>
      <c r="C145" s="2" t="s">
        <v>82</v>
      </c>
      <c r="D145" s="2" t="s">
        <v>118</v>
      </c>
      <c r="E145" s="2" t="s">
        <v>254</v>
      </c>
      <c r="F145" s="2">
        <v>8</v>
      </c>
      <c r="G145" s="11">
        <v>1648000</v>
      </c>
      <c r="H145" s="11">
        <v>1720718</v>
      </c>
      <c r="I145" s="11">
        <v>2870000</v>
      </c>
      <c r="J145" s="11">
        <f t="shared" si="5"/>
        <v>6238718</v>
      </c>
    </row>
    <row r="146" spans="1:10" s="12" customFormat="1" ht="27.75" customHeight="1">
      <c r="A146" s="2">
        <v>145</v>
      </c>
      <c r="B146" s="3" t="s">
        <v>30</v>
      </c>
      <c r="C146" s="2" t="s">
        <v>255</v>
      </c>
      <c r="D146" s="2" t="s">
        <v>250</v>
      </c>
      <c r="E146" s="2" t="s">
        <v>233</v>
      </c>
      <c r="F146" s="2">
        <v>8</v>
      </c>
      <c r="G146" s="11">
        <v>1648000</v>
      </c>
      <c r="H146" s="11">
        <v>1014696</v>
      </c>
      <c r="I146" s="11">
        <v>2310000</v>
      </c>
      <c r="J146" s="11">
        <f t="shared" si="5"/>
        <v>4972696</v>
      </c>
    </row>
    <row r="147" spans="1:10" s="12" customFormat="1" ht="27.75" customHeight="1">
      <c r="A147" s="2">
        <v>146</v>
      </c>
      <c r="B147" s="3"/>
      <c r="C147" s="2" t="s">
        <v>36</v>
      </c>
      <c r="D147" s="2" t="s">
        <v>10</v>
      </c>
      <c r="E147" s="2" t="s">
        <v>256</v>
      </c>
      <c r="F147" s="2">
        <v>2</v>
      </c>
      <c r="G147" s="11">
        <v>412000</v>
      </c>
      <c r="H147" s="11">
        <v>345256</v>
      </c>
      <c r="I147" s="11">
        <v>420000</v>
      </c>
      <c r="J147" s="11">
        <f t="shared" si="5"/>
        <v>1177256</v>
      </c>
    </row>
    <row r="148" spans="1:10" s="12" customFormat="1" ht="27.75" customHeight="1">
      <c r="A148" s="2">
        <v>147</v>
      </c>
      <c r="B148" s="3" t="s">
        <v>30</v>
      </c>
      <c r="C148" s="2" t="s">
        <v>153</v>
      </c>
      <c r="D148" s="2" t="s">
        <v>47</v>
      </c>
      <c r="E148" s="2" t="s">
        <v>257</v>
      </c>
      <c r="F148" s="2">
        <v>19</v>
      </c>
      <c r="G148" s="11">
        <v>3914000</v>
      </c>
      <c r="H148" s="11">
        <v>0</v>
      </c>
      <c r="I148" s="11">
        <v>6840000</v>
      </c>
      <c r="J148" s="11">
        <f t="shared" si="5"/>
        <v>10754000</v>
      </c>
    </row>
    <row r="149" spans="1:10" s="12" customFormat="1" ht="27.75" customHeight="1">
      <c r="A149" s="2">
        <v>148</v>
      </c>
      <c r="B149" s="3"/>
      <c r="C149" s="2" t="s">
        <v>258</v>
      </c>
      <c r="D149" s="2" t="s">
        <v>10</v>
      </c>
      <c r="E149" s="2" t="s">
        <v>259</v>
      </c>
      <c r="F149" s="2">
        <v>2</v>
      </c>
      <c r="G149" s="11">
        <v>412000</v>
      </c>
      <c r="H149" s="11">
        <v>459792</v>
      </c>
      <c r="I149" s="11">
        <v>390000</v>
      </c>
      <c r="J149" s="11">
        <f t="shared" si="5"/>
        <v>1261792</v>
      </c>
    </row>
    <row r="150" spans="1:10" s="12" customFormat="1" ht="27.75" customHeight="1">
      <c r="A150" s="2">
        <v>149</v>
      </c>
      <c r="B150" s="3"/>
      <c r="C150" s="2" t="s">
        <v>260</v>
      </c>
      <c r="D150" s="2" t="s">
        <v>10</v>
      </c>
      <c r="E150" s="2" t="s">
        <v>261</v>
      </c>
      <c r="F150" s="2">
        <v>2</v>
      </c>
      <c r="G150" s="11">
        <v>412000</v>
      </c>
      <c r="H150" s="11">
        <v>291696</v>
      </c>
      <c r="I150" s="11">
        <v>370000</v>
      </c>
      <c r="J150" s="11">
        <f t="shared" si="5"/>
        <v>1073696</v>
      </c>
    </row>
    <row r="151" spans="1:10" s="12" customFormat="1" ht="27.75" customHeight="1">
      <c r="A151" s="2">
        <v>150</v>
      </c>
      <c r="B151" s="3" t="s">
        <v>30</v>
      </c>
      <c r="C151" s="2" t="s">
        <v>262</v>
      </c>
      <c r="D151" s="2" t="s">
        <v>22</v>
      </c>
      <c r="E151" s="2" t="s">
        <v>263</v>
      </c>
      <c r="F151" s="2">
        <v>4</v>
      </c>
      <c r="G151" s="11">
        <v>824000</v>
      </c>
      <c r="H151" s="11">
        <v>2660183</v>
      </c>
      <c r="I151" s="11">
        <v>1140000</v>
      </c>
      <c r="J151" s="11">
        <f t="shared" si="5"/>
        <v>4624183</v>
      </c>
    </row>
    <row r="152" spans="1:10" s="12" customFormat="1" ht="27.75" customHeight="1">
      <c r="A152" s="2">
        <v>151</v>
      </c>
      <c r="B152" s="3" t="s">
        <v>30</v>
      </c>
      <c r="C152" s="2" t="s">
        <v>264</v>
      </c>
      <c r="D152" s="2" t="s">
        <v>22</v>
      </c>
      <c r="E152" s="2" t="s">
        <v>263</v>
      </c>
      <c r="F152" s="2">
        <v>4</v>
      </c>
      <c r="G152" s="11">
        <v>824000</v>
      </c>
      <c r="H152" s="11">
        <v>2251668</v>
      </c>
      <c r="I152" s="11">
        <v>1140000</v>
      </c>
      <c r="J152" s="11">
        <f t="shared" si="5"/>
        <v>4215668</v>
      </c>
    </row>
    <row r="153" spans="1:10" s="12" customFormat="1" ht="27.75" customHeight="1">
      <c r="A153" s="2">
        <v>152</v>
      </c>
      <c r="B153" s="3" t="s">
        <v>30</v>
      </c>
      <c r="C153" s="2" t="s">
        <v>46</v>
      </c>
      <c r="D153" s="2" t="s">
        <v>223</v>
      </c>
      <c r="E153" s="2" t="s">
        <v>265</v>
      </c>
      <c r="F153" s="2">
        <v>11</v>
      </c>
      <c r="G153" s="11">
        <v>2266000</v>
      </c>
      <c r="H153" s="11">
        <v>345256</v>
      </c>
      <c r="I153" s="11">
        <v>3700000</v>
      </c>
      <c r="J153" s="11">
        <f t="shared" si="5"/>
        <v>6311256</v>
      </c>
    </row>
    <row r="154" spans="1:10" s="12" customFormat="1" ht="27.75" customHeight="1">
      <c r="A154" s="2">
        <v>153</v>
      </c>
      <c r="B154" s="3" t="s">
        <v>30</v>
      </c>
      <c r="C154" s="2" t="s">
        <v>266</v>
      </c>
      <c r="D154" s="14" t="s">
        <v>267</v>
      </c>
      <c r="E154" s="2" t="s">
        <v>254</v>
      </c>
      <c r="F154" s="2">
        <v>8</v>
      </c>
      <c r="G154" s="11">
        <v>1648000</v>
      </c>
      <c r="H154" s="11">
        <v>1695257</v>
      </c>
      <c r="I154" s="11">
        <v>2590000</v>
      </c>
      <c r="J154" s="11">
        <f t="shared" si="5"/>
        <v>5933257</v>
      </c>
    </row>
    <row r="155" spans="1:10" s="12" customFormat="1" ht="27.75" customHeight="1">
      <c r="A155" s="2">
        <v>154</v>
      </c>
      <c r="B155" s="3" t="s">
        <v>30</v>
      </c>
      <c r="C155" s="2" t="s">
        <v>266</v>
      </c>
      <c r="D155" s="2" t="s">
        <v>268</v>
      </c>
      <c r="E155" s="2" t="s">
        <v>269</v>
      </c>
      <c r="F155" s="2">
        <v>3</v>
      </c>
      <c r="G155" s="11">
        <v>618000</v>
      </c>
      <c r="H155" s="11">
        <v>399568</v>
      </c>
      <c r="I155" s="11">
        <v>640000</v>
      </c>
      <c r="J155" s="11">
        <f t="shared" si="5"/>
        <v>1657568</v>
      </c>
    </row>
    <row r="156" spans="1:10" s="12" customFormat="1" ht="27.75" customHeight="1">
      <c r="A156" s="2">
        <v>155</v>
      </c>
      <c r="B156" s="2"/>
      <c r="C156" s="2" t="s">
        <v>270</v>
      </c>
      <c r="D156" s="2" t="s">
        <v>10</v>
      </c>
      <c r="E156" s="2" t="s">
        <v>256</v>
      </c>
      <c r="F156" s="2">
        <v>2</v>
      </c>
      <c r="G156" s="11">
        <v>412000</v>
      </c>
      <c r="H156" s="11">
        <v>321360</v>
      </c>
      <c r="I156" s="11">
        <v>400000</v>
      </c>
      <c r="J156" s="11">
        <f t="shared" si="5"/>
        <v>1133360</v>
      </c>
    </row>
    <row r="157" spans="1:10" s="12" customFormat="1" ht="27.75" customHeight="1">
      <c r="A157" s="2">
        <v>156</v>
      </c>
      <c r="B157" s="3" t="s">
        <v>30</v>
      </c>
      <c r="C157" s="2" t="s">
        <v>271</v>
      </c>
      <c r="D157" s="2" t="s">
        <v>47</v>
      </c>
      <c r="E157" s="2" t="s">
        <v>272</v>
      </c>
      <c r="F157" s="2">
        <v>23</v>
      </c>
      <c r="G157" s="11">
        <v>4738000</v>
      </c>
      <c r="H157" s="11">
        <v>209708</v>
      </c>
      <c r="I157" s="11">
        <v>7920000</v>
      </c>
      <c r="J157" s="11">
        <f t="shared" si="5"/>
        <v>12867708</v>
      </c>
    </row>
    <row r="158" spans="1:10" s="12" customFormat="1" ht="27.75" customHeight="1">
      <c r="A158" s="2">
        <v>157</v>
      </c>
      <c r="B158" s="2"/>
      <c r="C158" s="2" t="s">
        <v>70</v>
      </c>
      <c r="D158" s="2" t="s">
        <v>10</v>
      </c>
      <c r="E158" s="2" t="s">
        <v>273</v>
      </c>
      <c r="F158" s="2">
        <v>2</v>
      </c>
      <c r="G158" s="11">
        <v>412000</v>
      </c>
      <c r="H158" s="11">
        <v>1018000</v>
      </c>
      <c r="I158" s="11">
        <v>380000</v>
      </c>
      <c r="J158" s="11">
        <f t="shared" si="5"/>
        <v>1810000</v>
      </c>
    </row>
    <row r="159" spans="1:10" s="12" customFormat="1" ht="27.75" customHeight="1">
      <c r="A159" s="2">
        <v>158</v>
      </c>
      <c r="B159" s="3" t="s">
        <v>30</v>
      </c>
      <c r="C159" s="2" t="s">
        <v>17</v>
      </c>
      <c r="D159" s="2" t="s">
        <v>47</v>
      </c>
      <c r="E159" s="2" t="s">
        <v>257</v>
      </c>
      <c r="F159" s="2">
        <v>19</v>
      </c>
      <c r="G159" s="11">
        <v>3914000</v>
      </c>
      <c r="H159" s="11">
        <v>0</v>
      </c>
      <c r="I159" s="11">
        <v>6300000</v>
      </c>
      <c r="J159" s="11">
        <f t="shared" si="5"/>
        <v>10214000</v>
      </c>
    </row>
    <row r="160" spans="1:10" s="12" customFormat="1" ht="27.75" customHeight="1">
      <c r="A160" s="2">
        <v>159</v>
      </c>
      <c r="B160" s="3" t="s">
        <v>30</v>
      </c>
      <c r="C160" s="2" t="s">
        <v>62</v>
      </c>
      <c r="D160" s="2" t="s">
        <v>122</v>
      </c>
      <c r="E160" s="2" t="s">
        <v>274</v>
      </c>
      <c r="F160" s="2">
        <v>2</v>
      </c>
      <c r="G160" s="11">
        <v>412000</v>
      </c>
      <c r="H160" s="11">
        <v>2805937</v>
      </c>
      <c r="I160" s="11">
        <v>330000</v>
      </c>
      <c r="J160" s="11">
        <f t="shared" si="5"/>
        <v>3547937</v>
      </c>
    </row>
    <row r="161" spans="1:10" s="12" customFormat="1" ht="27.75" customHeight="1">
      <c r="A161" s="2">
        <v>160</v>
      </c>
      <c r="B161" s="3" t="s">
        <v>30</v>
      </c>
      <c r="C161" s="2" t="s">
        <v>133</v>
      </c>
      <c r="D161" s="2" t="s">
        <v>65</v>
      </c>
      <c r="E161" s="2" t="s">
        <v>276</v>
      </c>
      <c r="F161" s="2">
        <v>8</v>
      </c>
      <c r="G161" s="11">
        <v>1648000</v>
      </c>
      <c r="H161" s="11">
        <v>355968</v>
      </c>
      <c r="I161" s="11">
        <v>2240000</v>
      </c>
      <c r="J161" s="11">
        <f t="shared" si="5"/>
        <v>4243968</v>
      </c>
    </row>
    <row r="162" spans="1:10" s="12" customFormat="1" ht="27.75" customHeight="1">
      <c r="A162" s="2">
        <v>161</v>
      </c>
      <c r="B162" s="3" t="s">
        <v>30</v>
      </c>
      <c r="C162" s="2" t="s">
        <v>277</v>
      </c>
      <c r="D162" s="2" t="s">
        <v>106</v>
      </c>
      <c r="E162" s="2" t="s">
        <v>278</v>
      </c>
      <c r="F162" s="2">
        <v>5</v>
      </c>
      <c r="G162" s="11">
        <v>1030000</v>
      </c>
      <c r="H162" s="11">
        <v>2073484</v>
      </c>
      <c r="I162" s="11">
        <v>1520000</v>
      </c>
      <c r="J162" s="11">
        <f t="shared" si="5"/>
        <v>4623484</v>
      </c>
    </row>
    <row r="163" spans="1:10" s="12" customFormat="1" ht="27.75" customHeight="1">
      <c r="A163" s="2">
        <v>162</v>
      </c>
      <c r="B163" s="3" t="s">
        <v>30</v>
      </c>
      <c r="C163" s="2" t="s">
        <v>236</v>
      </c>
      <c r="D163" s="2" t="s">
        <v>22</v>
      </c>
      <c r="E163" s="2" t="s">
        <v>279</v>
      </c>
      <c r="F163" s="2">
        <v>4</v>
      </c>
      <c r="G163" s="11">
        <v>824000</v>
      </c>
      <c r="H163" s="11">
        <v>1095000</v>
      </c>
      <c r="I163" s="11">
        <v>1020000</v>
      </c>
      <c r="J163" s="11">
        <f t="shared" si="5"/>
        <v>2939000</v>
      </c>
    </row>
    <row r="164" spans="1:10" s="12" customFormat="1" ht="27.75" customHeight="1">
      <c r="A164" s="2">
        <v>163</v>
      </c>
      <c r="B164" s="3" t="s">
        <v>30</v>
      </c>
      <c r="C164" s="2" t="s">
        <v>104</v>
      </c>
      <c r="D164" s="2" t="s">
        <v>22</v>
      </c>
      <c r="E164" s="2" t="s">
        <v>280</v>
      </c>
      <c r="F164" s="2">
        <v>6</v>
      </c>
      <c r="G164" s="11">
        <v>1236000</v>
      </c>
      <c r="H164" s="11">
        <f>2313355+531480</f>
        <v>2844835</v>
      </c>
      <c r="I164" s="11">
        <v>2050000</v>
      </c>
      <c r="J164" s="11">
        <f t="shared" si="5"/>
        <v>6130835</v>
      </c>
    </row>
    <row r="165" spans="1:10" s="12" customFormat="1" ht="27.75" customHeight="1">
      <c r="A165" s="2">
        <v>164</v>
      </c>
      <c r="B165" s="2"/>
      <c r="C165" s="2" t="s">
        <v>281</v>
      </c>
      <c r="D165" s="2" t="s">
        <v>122</v>
      </c>
      <c r="E165" s="2" t="s">
        <v>216</v>
      </c>
      <c r="F165" s="2">
        <v>2</v>
      </c>
      <c r="G165" s="11">
        <v>412000</v>
      </c>
      <c r="H165" s="11">
        <v>0</v>
      </c>
      <c r="I165" s="11">
        <v>340000</v>
      </c>
      <c r="J165" s="11">
        <f t="shared" si="5"/>
        <v>752000</v>
      </c>
    </row>
    <row r="166" spans="1:10" s="12" customFormat="1" ht="27.75" customHeight="1">
      <c r="A166" s="2">
        <v>165</v>
      </c>
      <c r="B166" s="2"/>
      <c r="C166" s="2" t="s">
        <v>282</v>
      </c>
      <c r="D166" s="2" t="s">
        <v>10</v>
      </c>
      <c r="E166" s="7">
        <v>46085</v>
      </c>
      <c r="F166" s="2">
        <v>1</v>
      </c>
      <c r="G166" s="11">
        <v>206000</v>
      </c>
      <c r="H166" s="11">
        <v>291696</v>
      </c>
      <c r="I166" s="11">
        <v>0</v>
      </c>
      <c r="J166" s="11">
        <f t="shared" si="5"/>
        <v>497696</v>
      </c>
    </row>
    <row r="167" spans="1:10" s="12" customFormat="1" ht="27.75" customHeight="1">
      <c r="A167" s="2">
        <v>166</v>
      </c>
      <c r="B167" s="2"/>
      <c r="C167" s="2" t="s">
        <v>283</v>
      </c>
      <c r="D167" s="2" t="s">
        <v>10</v>
      </c>
      <c r="E167" s="2" t="s">
        <v>284</v>
      </c>
      <c r="F167" s="2">
        <v>4</v>
      </c>
      <c r="G167" s="11">
        <v>824000</v>
      </c>
      <c r="H167" s="11">
        <v>321360</v>
      </c>
      <c r="I167" s="11">
        <v>1230000</v>
      </c>
      <c r="J167" s="11">
        <f t="shared" si="5"/>
        <v>2375360</v>
      </c>
    </row>
    <row r="168" spans="1:10" s="12" customFormat="1" ht="27.75" customHeight="1">
      <c r="A168" s="2">
        <v>167</v>
      </c>
      <c r="B168" s="3" t="s">
        <v>30</v>
      </c>
      <c r="C168" s="2" t="s">
        <v>236</v>
      </c>
      <c r="D168" s="2" t="s">
        <v>25</v>
      </c>
      <c r="E168" s="7">
        <v>46084</v>
      </c>
      <c r="F168" s="2">
        <v>1</v>
      </c>
      <c r="G168" s="11">
        <v>206000</v>
      </c>
      <c r="H168" s="11">
        <v>622000</v>
      </c>
      <c r="I168" s="11">
        <v>0</v>
      </c>
      <c r="J168" s="11">
        <f t="shared" si="5"/>
        <v>828000</v>
      </c>
    </row>
    <row r="169" spans="1:10" s="12" customFormat="1" ht="27.75" customHeight="1">
      <c r="A169" s="2">
        <v>168</v>
      </c>
      <c r="B169" s="2"/>
      <c r="C169" s="2" t="s">
        <v>285</v>
      </c>
      <c r="D169" s="2" t="s">
        <v>10</v>
      </c>
      <c r="E169" s="7">
        <v>46083</v>
      </c>
      <c r="F169" s="2">
        <v>1</v>
      </c>
      <c r="G169" s="11">
        <v>206000</v>
      </c>
      <c r="H169" s="11">
        <v>97232</v>
      </c>
      <c r="I169" s="11">
        <v>0</v>
      </c>
      <c r="J169" s="11">
        <f>G169+H169+I169</f>
        <v>303232</v>
      </c>
    </row>
    <row r="170" spans="1:10" s="12" customFormat="1" ht="27.75" customHeight="1">
      <c r="A170" s="2">
        <v>169</v>
      </c>
      <c r="B170" s="2"/>
      <c r="C170" s="2" t="s">
        <v>286</v>
      </c>
      <c r="D170" s="2" t="s">
        <v>10</v>
      </c>
      <c r="E170" s="2" t="s">
        <v>287</v>
      </c>
      <c r="F170" s="2">
        <v>3</v>
      </c>
      <c r="G170" s="11">
        <v>618000</v>
      </c>
      <c r="H170" s="11">
        <v>583392</v>
      </c>
      <c r="I170" s="11">
        <v>780000</v>
      </c>
      <c r="J170" s="11">
        <f t="shared" si="5"/>
        <v>1981392</v>
      </c>
    </row>
    <row r="171" spans="1:10" s="12" customFormat="1" ht="27.75" customHeight="1">
      <c r="A171" s="2">
        <v>170</v>
      </c>
      <c r="B171" s="2"/>
      <c r="C171" s="2" t="s">
        <v>67</v>
      </c>
      <c r="D171" s="2" t="s">
        <v>122</v>
      </c>
      <c r="E171" s="2" t="s">
        <v>216</v>
      </c>
      <c r="F171" s="2">
        <v>2</v>
      </c>
      <c r="G171" s="11">
        <v>412000</v>
      </c>
      <c r="H171" s="11">
        <v>0</v>
      </c>
      <c r="I171" s="11">
        <v>380000</v>
      </c>
      <c r="J171" s="11">
        <f t="shared" si="5"/>
        <v>792000</v>
      </c>
    </row>
    <row r="172" spans="1:10" ht="27.75" customHeight="1">
      <c r="A172" s="2">
        <v>171</v>
      </c>
      <c r="B172" s="2"/>
      <c r="C172" s="2" t="s">
        <v>288</v>
      </c>
      <c r="D172" s="2" t="s">
        <v>10</v>
      </c>
      <c r="E172" s="7">
        <v>46077</v>
      </c>
      <c r="F172" s="2">
        <v>1</v>
      </c>
      <c r="G172" s="11">
        <v>206000</v>
      </c>
      <c r="H172" s="11">
        <v>97232</v>
      </c>
      <c r="I172" s="11">
        <v>0</v>
      </c>
      <c r="J172" s="11">
        <f t="shared" si="5"/>
        <v>303232</v>
      </c>
    </row>
    <row r="173" spans="1:10" ht="27.75" customHeight="1">
      <c r="A173" s="2">
        <v>172</v>
      </c>
      <c r="B173" s="3" t="s">
        <v>30</v>
      </c>
      <c r="C173" s="2" t="s">
        <v>82</v>
      </c>
      <c r="D173" s="2" t="s">
        <v>25</v>
      </c>
      <c r="E173" s="7">
        <v>46084</v>
      </c>
      <c r="F173" s="2">
        <v>1</v>
      </c>
      <c r="G173" s="11">
        <v>206000</v>
      </c>
      <c r="H173" s="11">
        <v>622000</v>
      </c>
      <c r="I173" s="11">
        <v>0</v>
      </c>
      <c r="J173" s="11">
        <f t="shared" ref="J173:J198" si="6">G173+H173+I173</f>
        <v>828000</v>
      </c>
    </row>
    <row r="174" spans="1:10" ht="27.75" customHeight="1">
      <c r="A174" s="2">
        <v>173</v>
      </c>
      <c r="B174" s="2"/>
      <c r="C174" s="2" t="s">
        <v>289</v>
      </c>
      <c r="D174" s="2" t="s">
        <v>10</v>
      </c>
      <c r="E174" s="2" t="s">
        <v>290</v>
      </c>
      <c r="F174" s="2">
        <v>3</v>
      </c>
      <c r="G174" s="11">
        <v>618000</v>
      </c>
      <c r="H174" s="11">
        <v>355968</v>
      </c>
      <c r="I174" s="11">
        <v>760000</v>
      </c>
      <c r="J174" s="11">
        <f t="shared" si="6"/>
        <v>1733968</v>
      </c>
    </row>
    <row r="175" spans="1:10" ht="27.75" customHeight="1">
      <c r="A175" s="2">
        <v>174</v>
      </c>
      <c r="B175" s="3" t="s">
        <v>30</v>
      </c>
      <c r="C175" s="2" t="s">
        <v>59</v>
      </c>
      <c r="D175" s="2" t="s">
        <v>22</v>
      </c>
      <c r="E175" s="2" t="s">
        <v>253</v>
      </c>
      <c r="F175" s="2">
        <v>6</v>
      </c>
      <c r="G175" s="11">
        <v>1236000</v>
      </c>
      <c r="H175" s="11">
        <v>0</v>
      </c>
      <c r="I175" s="11">
        <v>1850000</v>
      </c>
      <c r="J175" s="11">
        <f t="shared" si="6"/>
        <v>3086000</v>
      </c>
    </row>
    <row r="176" spans="1:10" ht="27.75" customHeight="1">
      <c r="A176" s="2">
        <v>175</v>
      </c>
      <c r="B176" s="3" t="s">
        <v>30</v>
      </c>
      <c r="C176" s="2" t="s">
        <v>291</v>
      </c>
      <c r="D176" s="2" t="s">
        <v>57</v>
      </c>
      <c r="E176" s="2" t="s">
        <v>292</v>
      </c>
      <c r="F176" s="2">
        <v>2</v>
      </c>
      <c r="G176" s="11">
        <v>412000</v>
      </c>
      <c r="H176" s="11">
        <v>0</v>
      </c>
      <c r="I176" s="11">
        <v>350000</v>
      </c>
      <c r="J176" s="11">
        <f t="shared" si="6"/>
        <v>762000</v>
      </c>
    </row>
    <row r="177" spans="1:10" ht="27.75" customHeight="1">
      <c r="A177" s="2">
        <v>176</v>
      </c>
      <c r="B177" s="2"/>
      <c r="C177" s="2" t="s">
        <v>293</v>
      </c>
      <c r="D177" s="2" t="s">
        <v>10</v>
      </c>
      <c r="E177" s="2" t="s">
        <v>294</v>
      </c>
      <c r="F177" s="2">
        <v>2</v>
      </c>
      <c r="G177" s="11">
        <v>412000</v>
      </c>
      <c r="H177" s="11">
        <v>345256</v>
      </c>
      <c r="I177" s="11">
        <v>375000</v>
      </c>
      <c r="J177" s="11">
        <f t="shared" si="6"/>
        <v>1132256</v>
      </c>
    </row>
    <row r="178" spans="1:10" ht="27.75" customHeight="1">
      <c r="A178" s="2">
        <v>177</v>
      </c>
      <c r="B178" s="3" t="s">
        <v>30</v>
      </c>
      <c r="C178" s="2" t="s">
        <v>62</v>
      </c>
      <c r="D178" s="2" t="s">
        <v>25</v>
      </c>
      <c r="E178" s="7">
        <v>46087</v>
      </c>
      <c r="F178" s="2">
        <v>1</v>
      </c>
      <c r="G178" s="11">
        <v>206000</v>
      </c>
      <c r="H178" s="11">
        <v>709000</v>
      </c>
      <c r="I178" s="11">
        <v>0</v>
      </c>
      <c r="J178" s="11">
        <f t="shared" si="6"/>
        <v>915000</v>
      </c>
    </row>
    <row r="179" spans="1:10" ht="35.25" customHeight="1">
      <c r="A179" s="2">
        <v>178</v>
      </c>
      <c r="B179" s="3" t="s">
        <v>30</v>
      </c>
      <c r="C179" s="2" t="s">
        <v>295</v>
      </c>
      <c r="D179" s="14" t="s">
        <v>299</v>
      </c>
      <c r="E179" s="2" t="s">
        <v>269</v>
      </c>
      <c r="F179" s="2">
        <v>3</v>
      </c>
      <c r="G179" s="11">
        <v>618000</v>
      </c>
      <c r="H179" s="11">
        <v>273568</v>
      </c>
      <c r="I179" s="11">
        <v>760000</v>
      </c>
      <c r="J179" s="11">
        <f t="shared" si="6"/>
        <v>1651568</v>
      </c>
    </row>
    <row r="180" spans="1:10" ht="35.25" customHeight="1">
      <c r="A180" s="2">
        <v>179</v>
      </c>
      <c r="B180" s="3" t="s">
        <v>30</v>
      </c>
      <c r="C180" s="2" t="s">
        <v>295</v>
      </c>
      <c r="D180" s="14" t="s">
        <v>296</v>
      </c>
      <c r="E180" s="2" t="s">
        <v>254</v>
      </c>
      <c r="F180" s="2">
        <v>8</v>
      </c>
      <c r="G180" s="11">
        <v>1648000</v>
      </c>
      <c r="H180" s="11">
        <v>1486694</v>
      </c>
      <c r="I180" s="11">
        <v>2590000</v>
      </c>
      <c r="J180" s="11">
        <f t="shared" si="6"/>
        <v>5724694</v>
      </c>
    </row>
    <row r="181" spans="1:10" ht="27.75" customHeight="1">
      <c r="A181" s="2">
        <v>180</v>
      </c>
      <c r="B181" s="3" t="s">
        <v>30</v>
      </c>
      <c r="C181" s="2" t="s">
        <v>295</v>
      </c>
      <c r="D181" s="2" t="s">
        <v>297</v>
      </c>
      <c r="E181" s="2" t="s">
        <v>298</v>
      </c>
      <c r="F181" s="2">
        <v>7</v>
      </c>
      <c r="G181" s="11">
        <v>1442000</v>
      </c>
      <c r="H181" s="11">
        <v>1981000</v>
      </c>
      <c r="I181" s="11">
        <v>2160000</v>
      </c>
      <c r="J181" s="11">
        <f t="shared" si="6"/>
        <v>5583000</v>
      </c>
    </row>
    <row r="182" spans="1:10" ht="27.75" customHeight="1">
      <c r="A182" s="2">
        <v>181</v>
      </c>
      <c r="B182" s="3" t="s">
        <v>30</v>
      </c>
      <c r="C182" s="2" t="s">
        <v>144</v>
      </c>
      <c r="D182" s="2" t="s">
        <v>297</v>
      </c>
      <c r="E182" s="2" t="s">
        <v>298</v>
      </c>
      <c r="F182" s="2">
        <v>7</v>
      </c>
      <c r="G182" s="11">
        <v>1442000</v>
      </c>
      <c r="H182" s="11">
        <v>1409360</v>
      </c>
      <c r="I182" s="11">
        <v>2160000</v>
      </c>
      <c r="J182" s="11">
        <f t="shared" si="6"/>
        <v>5011360</v>
      </c>
    </row>
    <row r="183" spans="1:10" ht="36.75" customHeight="1">
      <c r="A183" s="2">
        <v>182</v>
      </c>
      <c r="B183" s="3" t="s">
        <v>30</v>
      </c>
      <c r="C183" s="2" t="s">
        <v>300</v>
      </c>
      <c r="D183" s="14" t="s">
        <v>296</v>
      </c>
      <c r="E183" s="2" t="s">
        <v>254</v>
      </c>
      <c r="F183" s="2">
        <v>8</v>
      </c>
      <c r="G183" s="11">
        <v>1648000</v>
      </c>
      <c r="H183" s="11">
        <v>1695257</v>
      </c>
      <c r="I183" s="11">
        <v>2590000</v>
      </c>
      <c r="J183" s="11">
        <f t="shared" si="6"/>
        <v>5933257</v>
      </c>
    </row>
    <row r="184" spans="1:10" ht="27.75" customHeight="1">
      <c r="A184" s="2">
        <v>183</v>
      </c>
      <c r="B184" s="3" t="s">
        <v>30</v>
      </c>
      <c r="C184" s="2" t="s">
        <v>300</v>
      </c>
      <c r="D184" s="2" t="s">
        <v>297</v>
      </c>
      <c r="E184" s="2" t="s">
        <v>298</v>
      </c>
      <c r="F184" s="2">
        <v>7</v>
      </c>
      <c r="G184" s="11">
        <v>1442000</v>
      </c>
      <c r="H184" s="11">
        <v>1981710</v>
      </c>
      <c r="I184" s="11">
        <v>2100000</v>
      </c>
      <c r="J184" s="11">
        <f t="shared" si="6"/>
        <v>5523710</v>
      </c>
    </row>
    <row r="185" spans="1:10" ht="27.75" customHeight="1">
      <c r="A185" s="2">
        <v>184</v>
      </c>
      <c r="B185" s="3" t="s">
        <v>30</v>
      </c>
      <c r="C185" s="2" t="s">
        <v>300</v>
      </c>
      <c r="D185" s="14" t="s">
        <v>299</v>
      </c>
      <c r="E185" s="2" t="s">
        <v>269</v>
      </c>
      <c r="F185" s="2">
        <v>3</v>
      </c>
      <c r="G185" s="11">
        <v>618000</v>
      </c>
      <c r="H185" s="11">
        <v>399568</v>
      </c>
      <c r="I185" s="11">
        <v>740000</v>
      </c>
      <c r="J185" s="11">
        <f t="shared" si="6"/>
        <v>1757568</v>
      </c>
    </row>
    <row r="186" spans="1:10" ht="35.25" customHeight="1">
      <c r="A186" s="2">
        <v>185</v>
      </c>
      <c r="B186" s="3" t="s">
        <v>30</v>
      </c>
      <c r="C186" s="2" t="s">
        <v>301</v>
      </c>
      <c r="D186" s="14" t="s">
        <v>296</v>
      </c>
      <c r="E186" s="2" t="s">
        <v>254</v>
      </c>
      <c r="F186" s="2">
        <v>8</v>
      </c>
      <c r="G186" s="11">
        <v>1648000</v>
      </c>
      <c r="H186" s="11">
        <v>1699638</v>
      </c>
      <c r="I186" s="11">
        <v>2380000</v>
      </c>
      <c r="J186" s="11">
        <f t="shared" si="6"/>
        <v>5727638</v>
      </c>
    </row>
    <row r="187" spans="1:10" ht="27.75" customHeight="1">
      <c r="A187" s="2">
        <v>186</v>
      </c>
      <c r="B187" s="3" t="s">
        <v>30</v>
      </c>
      <c r="C187" s="2" t="s">
        <v>301</v>
      </c>
      <c r="D187" s="14" t="s">
        <v>299</v>
      </c>
      <c r="E187" s="2" t="s">
        <v>269</v>
      </c>
      <c r="F187" s="2">
        <v>3</v>
      </c>
      <c r="G187" s="11">
        <v>618000</v>
      </c>
      <c r="H187" s="11">
        <v>399568</v>
      </c>
      <c r="I187" s="11">
        <v>750000</v>
      </c>
      <c r="J187" s="11">
        <f t="shared" si="6"/>
        <v>1767568</v>
      </c>
    </row>
    <row r="188" spans="1:10" ht="27.75" customHeight="1">
      <c r="A188" s="2">
        <v>187</v>
      </c>
      <c r="B188" s="3" t="s">
        <v>30</v>
      </c>
      <c r="C188" s="2" t="s">
        <v>301</v>
      </c>
      <c r="D188" s="2" t="s">
        <v>297</v>
      </c>
      <c r="E188" s="2" t="s">
        <v>298</v>
      </c>
      <c r="F188" s="2">
        <v>7</v>
      </c>
      <c r="G188" s="11">
        <v>1442000</v>
      </c>
      <c r="H188" s="11">
        <v>1981710</v>
      </c>
      <c r="I188" s="11">
        <v>2220000</v>
      </c>
      <c r="J188" s="11">
        <f t="shared" si="6"/>
        <v>5643710</v>
      </c>
    </row>
    <row r="189" spans="1:10" ht="27.75" customHeight="1">
      <c r="A189" s="2">
        <v>188</v>
      </c>
      <c r="B189" s="3" t="s">
        <v>30</v>
      </c>
      <c r="C189" s="2" t="s">
        <v>302</v>
      </c>
      <c r="D189" s="14" t="s">
        <v>296</v>
      </c>
      <c r="E189" s="2" t="s">
        <v>254</v>
      </c>
      <c r="F189" s="2">
        <v>8</v>
      </c>
      <c r="G189" s="11">
        <v>1648000</v>
      </c>
      <c r="H189" s="11">
        <v>1699638</v>
      </c>
      <c r="I189" s="11">
        <v>2380000</v>
      </c>
      <c r="J189" s="11">
        <f t="shared" si="6"/>
        <v>5727638</v>
      </c>
    </row>
    <row r="190" spans="1:10" ht="27.75" customHeight="1">
      <c r="A190" s="2">
        <v>189</v>
      </c>
      <c r="B190" s="3" t="s">
        <v>30</v>
      </c>
      <c r="C190" s="2" t="s">
        <v>302</v>
      </c>
      <c r="D190" s="14" t="s">
        <v>299</v>
      </c>
      <c r="E190" s="2" t="s">
        <v>269</v>
      </c>
      <c r="F190" s="2">
        <v>3</v>
      </c>
      <c r="G190" s="11">
        <v>618000</v>
      </c>
      <c r="H190" s="11">
        <v>399568</v>
      </c>
      <c r="I190" s="11">
        <v>740000</v>
      </c>
      <c r="J190" s="11">
        <f t="shared" si="6"/>
        <v>1757568</v>
      </c>
    </row>
    <row r="191" spans="1:10" ht="27.75" customHeight="1">
      <c r="A191" s="2">
        <v>190</v>
      </c>
      <c r="B191" s="3" t="s">
        <v>30</v>
      </c>
      <c r="C191" s="2" t="s">
        <v>302</v>
      </c>
      <c r="D191" s="14" t="s">
        <v>22</v>
      </c>
      <c r="E191" s="2" t="s">
        <v>303</v>
      </c>
      <c r="F191" s="2">
        <v>4</v>
      </c>
      <c r="G191" s="11">
        <v>824000</v>
      </c>
      <c r="H191" s="11">
        <v>1192797</v>
      </c>
      <c r="I191" s="11">
        <v>1170000</v>
      </c>
      <c r="J191" s="11">
        <f t="shared" si="6"/>
        <v>3186797</v>
      </c>
    </row>
    <row r="192" spans="1:10" ht="27.75" customHeight="1">
      <c r="A192" s="2">
        <v>191</v>
      </c>
      <c r="B192" s="3" t="s">
        <v>30</v>
      </c>
      <c r="C192" s="2" t="s">
        <v>304</v>
      </c>
      <c r="D192" s="2" t="s">
        <v>65</v>
      </c>
      <c r="E192" s="2" t="s">
        <v>305</v>
      </c>
      <c r="F192" s="2">
        <v>2</v>
      </c>
      <c r="G192" s="11">
        <v>412000</v>
      </c>
      <c r="H192" s="11">
        <v>578473</v>
      </c>
      <c r="I192" s="11">
        <v>390000</v>
      </c>
      <c r="J192" s="11">
        <f t="shared" si="6"/>
        <v>1380473</v>
      </c>
    </row>
    <row r="193" spans="1:10" ht="27.75" customHeight="1">
      <c r="A193" s="2">
        <v>192</v>
      </c>
      <c r="B193" s="3" t="s">
        <v>30</v>
      </c>
      <c r="C193" s="2" t="s">
        <v>182</v>
      </c>
      <c r="D193" s="14" t="s">
        <v>65</v>
      </c>
      <c r="E193" s="2" t="s">
        <v>305</v>
      </c>
      <c r="F193" s="2">
        <v>2</v>
      </c>
      <c r="G193" s="11">
        <v>412000</v>
      </c>
      <c r="H193" s="11">
        <v>578473</v>
      </c>
      <c r="I193" s="11">
        <v>390000</v>
      </c>
      <c r="J193" s="11">
        <f t="shared" si="6"/>
        <v>1380473</v>
      </c>
    </row>
    <row r="194" spans="1:10" ht="27.75" customHeight="1">
      <c r="A194" s="2">
        <v>193</v>
      </c>
      <c r="B194" s="1"/>
      <c r="C194" s="2" t="s">
        <v>306</v>
      </c>
      <c r="D194" s="2" t="s">
        <v>10</v>
      </c>
      <c r="E194" s="2" t="s">
        <v>294</v>
      </c>
      <c r="F194" s="2">
        <v>2</v>
      </c>
      <c r="G194" s="11">
        <v>412000</v>
      </c>
      <c r="H194" s="11">
        <v>368328</v>
      </c>
      <c r="I194" s="11">
        <v>375000</v>
      </c>
      <c r="J194" s="11">
        <f t="shared" si="6"/>
        <v>1155328</v>
      </c>
    </row>
    <row r="195" spans="1:10" ht="27.75" customHeight="1">
      <c r="A195" s="2">
        <v>194</v>
      </c>
      <c r="B195" s="1"/>
      <c r="C195" s="2" t="s">
        <v>307</v>
      </c>
      <c r="D195" s="14" t="s">
        <v>10</v>
      </c>
      <c r="E195" s="2" t="s">
        <v>274</v>
      </c>
      <c r="F195" s="2">
        <v>2</v>
      </c>
      <c r="G195" s="11">
        <v>412000</v>
      </c>
      <c r="H195" s="11">
        <v>638708</v>
      </c>
      <c r="I195" s="11">
        <v>390000</v>
      </c>
      <c r="J195" s="11">
        <f t="shared" si="6"/>
        <v>1440708</v>
      </c>
    </row>
    <row r="196" spans="1:10" ht="27.75" customHeight="1">
      <c r="A196" s="2">
        <v>195</v>
      </c>
      <c r="B196" s="3" t="s">
        <v>30</v>
      </c>
      <c r="C196" s="2" t="s">
        <v>308</v>
      </c>
      <c r="D196" s="2" t="s">
        <v>106</v>
      </c>
      <c r="E196" s="2" t="s">
        <v>309</v>
      </c>
      <c r="F196" s="2">
        <v>9</v>
      </c>
      <c r="G196" s="11">
        <v>1854000</v>
      </c>
      <c r="H196" s="11">
        <v>1710384</v>
      </c>
      <c r="I196" s="11">
        <v>2760000</v>
      </c>
      <c r="J196" s="11">
        <f t="shared" si="6"/>
        <v>6324384</v>
      </c>
    </row>
    <row r="197" spans="1:10" ht="27.75" customHeight="1">
      <c r="A197" s="2">
        <v>196</v>
      </c>
      <c r="B197" s="3" t="s">
        <v>30</v>
      </c>
      <c r="C197" s="2" t="s">
        <v>89</v>
      </c>
      <c r="D197" s="14" t="s">
        <v>90</v>
      </c>
      <c r="E197" s="2" t="s">
        <v>310</v>
      </c>
      <c r="F197" s="2">
        <v>8</v>
      </c>
      <c r="G197" s="11">
        <v>1648000</v>
      </c>
      <c r="H197" s="11">
        <f>4959623+1070578</f>
        <v>6030201</v>
      </c>
      <c r="I197" s="11">
        <v>2485000</v>
      </c>
      <c r="J197" s="11">
        <f t="shared" si="6"/>
        <v>10163201</v>
      </c>
    </row>
    <row r="198" spans="1:10" ht="27.75" customHeight="1">
      <c r="A198" s="2">
        <v>197</v>
      </c>
      <c r="B198" s="3" t="s">
        <v>30</v>
      </c>
      <c r="C198" s="2" t="s">
        <v>311</v>
      </c>
      <c r="D198" s="7" t="s">
        <v>57</v>
      </c>
      <c r="E198" s="7">
        <v>46091</v>
      </c>
      <c r="F198" s="2">
        <v>1</v>
      </c>
      <c r="G198" s="11">
        <v>206000</v>
      </c>
      <c r="H198" s="11">
        <v>0</v>
      </c>
      <c r="I198" s="11">
        <v>0</v>
      </c>
      <c r="J198" s="11">
        <f t="shared" si="6"/>
        <v>206000</v>
      </c>
    </row>
    <row r="199" spans="1:10" ht="27.75" customHeight="1">
      <c r="A199" s="2">
        <v>198</v>
      </c>
      <c r="B199" s="3" t="s">
        <v>30</v>
      </c>
      <c r="C199" s="2" t="s">
        <v>86</v>
      </c>
      <c r="D199" s="14" t="s">
        <v>65</v>
      </c>
      <c r="E199" s="2" t="s">
        <v>312</v>
      </c>
      <c r="F199" s="2">
        <v>4</v>
      </c>
      <c r="G199" s="11">
        <v>824000</v>
      </c>
      <c r="H199" s="11">
        <v>0</v>
      </c>
      <c r="I199" s="11">
        <v>1170000</v>
      </c>
      <c r="J199" s="11">
        <f t="shared" ref="J199:J256" si="7">G199+H199+I199</f>
        <v>1994000</v>
      </c>
    </row>
    <row r="200" spans="1:10" ht="27.75" customHeight="1">
      <c r="A200" s="2">
        <v>199</v>
      </c>
      <c r="B200" s="3" t="s">
        <v>30</v>
      </c>
      <c r="C200" s="2" t="s">
        <v>62</v>
      </c>
      <c r="D200" s="2" t="s">
        <v>57</v>
      </c>
      <c r="E200" s="7">
        <v>46091</v>
      </c>
      <c r="F200" s="2">
        <v>1</v>
      </c>
      <c r="G200" s="11">
        <v>206000</v>
      </c>
      <c r="H200" s="11">
        <v>0</v>
      </c>
      <c r="I200" s="11">
        <v>0</v>
      </c>
      <c r="J200" s="11">
        <f t="shared" si="7"/>
        <v>206000</v>
      </c>
    </row>
    <row r="201" spans="1:10" ht="27.75" customHeight="1">
      <c r="A201" s="2">
        <v>200</v>
      </c>
      <c r="B201" s="3" t="s">
        <v>30</v>
      </c>
      <c r="C201" s="2" t="s">
        <v>313</v>
      </c>
      <c r="D201" s="2" t="s">
        <v>314</v>
      </c>
      <c r="E201" s="2" t="s">
        <v>312</v>
      </c>
      <c r="F201" s="2">
        <v>4</v>
      </c>
      <c r="G201" s="11">
        <v>824000</v>
      </c>
      <c r="H201" s="11">
        <v>0</v>
      </c>
      <c r="I201" s="11">
        <v>1170000</v>
      </c>
      <c r="J201" s="11">
        <f t="shared" si="7"/>
        <v>1994000</v>
      </c>
    </row>
    <row r="202" spans="1:10" ht="27.75" customHeight="1">
      <c r="A202" s="2">
        <v>201</v>
      </c>
      <c r="B202" s="1"/>
      <c r="C202" s="2" t="s">
        <v>315</v>
      </c>
      <c r="D202" s="2" t="s">
        <v>10</v>
      </c>
      <c r="E202" s="2" t="s">
        <v>316</v>
      </c>
      <c r="F202" s="2">
        <v>7</v>
      </c>
      <c r="G202" s="11">
        <v>1442000</v>
      </c>
      <c r="H202" s="11">
        <v>748550</v>
      </c>
      <c r="I202" s="11">
        <v>2100000</v>
      </c>
      <c r="J202" s="11">
        <f t="shared" si="7"/>
        <v>4290550</v>
      </c>
    </row>
    <row r="203" spans="1:10" ht="27.75" customHeight="1">
      <c r="A203" s="2">
        <v>202</v>
      </c>
      <c r="B203" s="1"/>
      <c r="C203" s="2" t="s">
        <v>38</v>
      </c>
      <c r="D203" s="2" t="s">
        <v>10</v>
      </c>
      <c r="E203" s="2" t="s">
        <v>312</v>
      </c>
      <c r="F203" s="2">
        <v>4</v>
      </c>
      <c r="G203" s="11">
        <v>824000</v>
      </c>
      <c r="H203" s="11">
        <v>1252359</v>
      </c>
      <c r="I203" s="11">
        <v>1050000</v>
      </c>
      <c r="J203" s="11">
        <f t="shared" si="7"/>
        <v>3126359</v>
      </c>
    </row>
    <row r="204" spans="1:10" ht="27.75" customHeight="1">
      <c r="A204" s="2">
        <v>203</v>
      </c>
      <c r="B204" s="1"/>
      <c r="C204" s="2" t="s">
        <v>317</v>
      </c>
      <c r="D204" s="2" t="s">
        <v>10</v>
      </c>
      <c r="E204" s="2" t="s">
        <v>284</v>
      </c>
      <c r="F204" s="2">
        <v>4</v>
      </c>
      <c r="G204" s="11">
        <v>824000</v>
      </c>
      <c r="H204" s="11">
        <v>583392</v>
      </c>
      <c r="I204" s="11">
        <v>1050000</v>
      </c>
      <c r="J204" s="11">
        <f t="shared" si="7"/>
        <v>2457392</v>
      </c>
    </row>
    <row r="205" spans="1:10" ht="27.75" customHeight="1">
      <c r="A205" s="2">
        <v>204</v>
      </c>
      <c r="B205" s="3" t="s">
        <v>30</v>
      </c>
      <c r="C205" s="2" t="s">
        <v>127</v>
      </c>
      <c r="D205" s="2" t="s">
        <v>106</v>
      </c>
      <c r="E205" s="2" t="s">
        <v>318</v>
      </c>
      <c r="F205" s="2">
        <v>18</v>
      </c>
      <c r="G205" s="11">
        <v>3708000</v>
      </c>
      <c r="H205" s="11">
        <v>1693364</v>
      </c>
      <c r="I205" s="11">
        <v>6205000</v>
      </c>
      <c r="J205" s="11">
        <f t="shared" si="7"/>
        <v>11606364</v>
      </c>
    </row>
    <row r="206" spans="1:10" ht="27.75" customHeight="1">
      <c r="A206" s="2">
        <v>205</v>
      </c>
      <c r="B206" s="3" t="s">
        <v>30</v>
      </c>
      <c r="C206" s="2" t="s">
        <v>104</v>
      </c>
      <c r="D206" s="2" t="s">
        <v>22</v>
      </c>
      <c r="E206" s="2" t="s">
        <v>319</v>
      </c>
      <c r="F206" s="2">
        <v>11</v>
      </c>
      <c r="G206" s="11">
        <v>2266000</v>
      </c>
      <c r="H206" s="11">
        <f>2213355+1112400</f>
        <v>3325755</v>
      </c>
      <c r="I206" s="11">
        <v>3750000</v>
      </c>
      <c r="J206" s="11">
        <f t="shared" si="7"/>
        <v>9341755</v>
      </c>
    </row>
    <row r="207" spans="1:10" ht="27.75" customHeight="1">
      <c r="A207" s="2">
        <v>206</v>
      </c>
      <c r="B207" s="3" t="s">
        <v>30</v>
      </c>
      <c r="C207" s="2" t="s">
        <v>304</v>
      </c>
      <c r="D207" s="2" t="s">
        <v>25</v>
      </c>
      <c r="E207" s="2" t="s">
        <v>320</v>
      </c>
      <c r="F207" s="2">
        <v>3</v>
      </c>
      <c r="G207" s="11">
        <v>618000</v>
      </c>
      <c r="H207" s="11">
        <v>455000</v>
      </c>
      <c r="I207" s="11">
        <v>740000</v>
      </c>
      <c r="J207" s="11">
        <f t="shared" si="7"/>
        <v>1813000</v>
      </c>
    </row>
    <row r="208" spans="1:10" ht="27.75" customHeight="1">
      <c r="A208" s="2">
        <v>207</v>
      </c>
      <c r="B208" s="3" t="s">
        <v>30</v>
      </c>
      <c r="C208" s="2" t="s">
        <v>236</v>
      </c>
      <c r="D208" s="2" t="s">
        <v>22</v>
      </c>
      <c r="E208" s="2" t="s">
        <v>321</v>
      </c>
      <c r="F208" s="2">
        <v>5</v>
      </c>
      <c r="G208" s="11">
        <v>1030000</v>
      </c>
      <c r="H208" s="11">
        <v>1086934</v>
      </c>
      <c r="I208" s="11">
        <v>1460000</v>
      </c>
      <c r="J208" s="11">
        <f t="shared" si="7"/>
        <v>3576934</v>
      </c>
    </row>
    <row r="209" spans="1:10" ht="27.75" customHeight="1">
      <c r="A209" s="2">
        <v>208</v>
      </c>
      <c r="B209" s="3" t="s">
        <v>30</v>
      </c>
      <c r="C209" s="2" t="s">
        <v>86</v>
      </c>
      <c r="D209" s="2" t="s">
        <v>25</v>
      </c>
      <c r="E209" s="2" t="s">
        <v>322</v>
      </c>
      <c r="F209" s="2">
        <v>4</v>
      </c>
      <c r="G209" s="11">
        <v>824000</v>
      </c>
      <c r="H209" s="11">
        <v>455000</v>
      </c>
      <c r="I209" s="11">
        <v>1140000</v>
      </c>
      <c r="J209" s="11">
        <f t="shared" si="7"/>
        <v>2419000</v>
      </c>
    </row>
    <row r="210" spans="1:10" ht="27.75" customHeight="1">
      <c r="A210" s="2">
        <v>209</v>
      </c>
      <c r="B210" s="1"/>
      <c r="C210" s="2" t="s">
        <v>34</v>
      </c>
      <c r="D210" s="2" t="s">
        <v>22</v>
      </c>
      <c r="E210" s="2" t="s">
        <v>323</v>
      </c>
      <c r="F210" s="2">
        <v>3</v>
      </c>
      <c r="G210" s="11">
        <v>618000</v>
      </c>
      <c r="H210" s="11">
        <v>329600</v>
      </c>
      <c r="I210" s="11">
        <v>620000</v>
      </c>
      <c r="J210" s="11">
        <f t="shared" si="7"/>
        <v>1567600</v>
      </c>
    </row>
    <row r="211" spans="1:10" ht="27.75" customHeight="1">
      <c r="A211" s="2">
        <v>210</v>
      </c>
      <c r="B211" s="1"/>
      <c r="C211" s="2" t="s">
        <v>70</v>
      </c>
      <c r="D211" s="2" t="s">
        <v>10</v>
      </c>
      <c r="E211" s="15" t="s">
        <v>324</v>
      </c>
      <c r="F211" s="2">
        <v>2</v>
      </c>
      <c r="G211" s="11">
        <v>412000</v>
      </c>
      <c r="H211" s="11">
        <v>1018000</v>
      </c>
      <c r="I211" s="11">
        <v>375000</v>
      </c>
      <c r="J211" s="11">
        <f t="shared" si="7"/>
        <v>1805000</v>
      </c>
    </row>
    <row r="212" spans="1:10" ht="27.75" customHeight="1">
      <c r="A212" s="2">
        <v>211</v>
      </c>
      <c r="B212" s="3" t="s">
        <v>30</v>
      </c>
      <c r="C212" s="2" t="s">
        <v>61</v>
      </c>
      <c r="D212" s="2" t="s">
        <v>223</v>
      </c>
      <c r="E212" s="2" t="s">
        <v>325</v>
      </c>
      <c r="F212" s="2">
        <v>6</v>
      </c>
      <c r="G212" s="11">
        <v>1236000</v>
      </c>
      <c r="H212" s="11">
        <v>0</v>
      </c>
      <c r="I212" s="11">
        <v>1825000</v>
      </c>
      <c r="J212" s="11">
        <f t="shared" si="7"/>
        <v>3061000</v>
      </c>
    </row>
    <row r="213" spans="1:10" ht="27.75" customHeight="1">
      <c r="A213" s="2">
        <v>212</v>
      </c>
      <c r="B213" s="3" t="s">
        <v>30</v>
      </c>
      <c r="C213" s="2" t="s">
        <v>59</v>
      </c>
      <c r="D213" s="2" t="s">
        <v>223</v>
      </c>
      <c r="E213" s="2" t="s">
        <v>325</v>
      </c>
      <c r="F213" s="2">
        <v>6</v>
      </c>
      <c r="G213" s="11">
        <v>1236000</v>
      </c>
      <c r="H213" s="11">
        <v>0</v>
      </c>
      <c r="I213" s="11">
        <v>1825000</v>
      </c>
      <c r="J213" s="11">
        <f t="shared" si="7"/>
        <v>3061000</v>
      </c>
    </row>
    <row r="214" spans="1:10" ht="27.75" customHeight="1">
      <c r="A214" s="2">
        <v>213</v>
      </c>
      <c r="B214" s="3" t="s">
        <v>30</v>
      </c>
      <c r="C214" s="2" t="s">
        <v>313</v>
      </c>
      <c r="D214" s="2" t="s">
        <v>25</v>
      </c>
      <c r="E214" s="2" t="s">
        <v>326</v>
      </c>
      <c r="F214" s="2">
        <v>5</v>
      </c>
      <c r="G214" s="11">
        <v>1030000</v>
      </c>
      <c r="H214" s="11">
        <v>0</v>
      </c>
      <c r="I214" s="11">
        <v>1500000</v>
      </c>
      <c r="J214" s="11">
        <f t="shared" si="7"/>
        <v>2530000</v>
      </c>
    </row>
    <row r="215" spans="1:10" ht="27.75" customHeight="1">
      <c r="A215" s="2">
        <v>214</v>
      </c>
      <c r="B215" s="3" t="s">
        <v>30</v>
      </c>
      <c r="C215" s="2" t="s">
        <v>197</v>
      </c>
      <c r="D215" s="2" t="s">
        <v>57</v>
      </c>
      <c r="E215" s="7">
        <v>46088</v>
      </c>
      <c r="F215" s="2">
        <v>1</v>
      </c>
      <c r="G215" s="11">
        <v>206000</v>
      </c>
      <c r="H215" s="11">
        <v>97232</v>
      </c>
      <c r="I215" s="11">
        <v>0</v>
      </c>
      <c r="J215" s="11">
        <f t="shared" si="7"/>
        <v>303232</v>
      </c>
    </row>
    <row r="216" spans="1:10" ht="27.75" customHeight="1">
      <c r="A216" s="2">
        <v>215</v>
      </c>
      <c r="B216" s="3" t="s">
        <v>30</v>
      </c>
      <c r="C216" s="2" t="s">
        <v>112</v>
      </c>
      <c r="D216" s="2" t="s">
        <v>15</v>
      </c>
      <c r="E216" s="2" t="s">
        <v>327</v>
      </c>
      <c r="F216" s="2">
        <v>3</v>
      </c>
      <c r="G216" s="11">
        <v>618000</v>
      </c>
      <c r="H216" s="11">
        <v>378500</v>
      </c>
      <c r="I216" s="11">
        <v>730000</v>
      </c>
      <c r="J216" s="11">
        <f t="shared" si="7"/>
        <v>1726500</v>
      </c>
    </row>
    <row r="217" spans="1:10" ht="27.75" customHeight="1">
      <c r="A217" s="2">
        <v>216</v>
      </c>
      <c r="B217" s="3" t="s">
        <v>30</v>
      </c>
      <c r="C217" s="2" t="s">
        <v>89</v>
      </c>
      <c r="D217" s="2" t="s">
        <v>122</v>
      </c>
      <c r="E217" s="2" t="s">
        <v>327</v>
      </c>
      <c r="F217" s="2">
        <v>3</v>
      </c>
      <c r="G217" s="11">
        <v>618000</v>
      </c>
      <c r="H217" s="11">
        <v>1699270</v>
      </c>
      <c r="I217" s="11">
        <v>700000</v>
      </c>
      <c r="J217" s="11">
        <f t="shared" si="7"/>
        <v>3017270</v>
      </c>
    </row>
    <row r="218" spans="1:10" ht="27.75" customHeight="1">
      <c r="A218" s="2">
        <v>217</v>
      </c>
      <c r="B218" s="3" t="s">
        <v>30</v>
      </c>
      <c r="C218" s="2" t="s">
        <v>328</v>
      </c>
      <c r="D218" s="2" t="s">
        <v>57</v>
      </c>
      <c r="E218" s="2" t="s">
        <v>329</v>
      </c>
      <c r="F218" s="2">
        <v>3</v>
      </c>
      <c r="G218" s="11">
        <v>618000</v>
      </c>
      <c r="H218" s="11">
        <v>195288</v>
      </c>
      <c r="I218" s="11">
        <v>750000</v>
      </c>
      <c r="J218" s="11">
        <f t="shared" si="7"/>
        <v>1563288</v>
      </c>
    </row>
    <row r="219" spans="1:10" ht="27.75" customHeight="1">
      <c r="A219" s="2">
        <v>218</v>
      </c>
      <c r="B219" s="3" t="s">
        <v>30</v>
      </c>
      <c r="C219" s="2" t="s">
        <v>330</v>
      </c>
      <c r="D219" s="2" t="s">
        <v>57</v>
      </c>
      <c r="E219" s="2" t="s">
        <v>329</v>
      </c>
      <c r="F219" s="2">
        <v>3</v>
      </c>
      <c r="G219" s="11">
        <v>618000</v>
      </c>
      <c r="H219" s="11">
        <v>195288</v>
      </c>
      <c r="I219" s="11">
        <v>750000</v>
      </c>
      <c r="J219" s="11">
        <f t="shared" si="7"/>
        <v>1563288</v>
      </c>
    </row>
    <row r="220" spans="1:10" ht="27.75" customHeight="1">
      <c r="A220" s="2">
        <v>219</v>
      </c>
      <c r="B220" s="3" t="s">
        <v>30</v>
      </c>
      <c r="C220" s="2" t="s">
        <v>115</v>
      </c>
      <c r="D220" s="2" t="s">
        <v>22</v>
      </c>
      <c r="E220" s="2" t="s">
        <v>331</v>
      </c>
      <c r="F220" s="2">
        <v>2</v>
      </c>
      <c r="G220" s="11">
        <v>412000</v>
      </c>
      <c r="H220" s="11">
        <v>2291628</v>
      </c>
      <c r="I220" s="11">
        <v>390000</v>
      </c>
      <c r="J220" s="11">
        <f t="shared" si="7"/>
        <v>3093628</v>
      </c>
    </row>
    <row r="221" spans="1:10" ht="27.75" customHeight="1">
      <c r="A221" s="2">
        <v>220</v>
      </c>
      <c r="B221" s="3" t="s">
        <v>30</v>
      </c>
      <c r="C221" s="2" t="s">
        <v>332</v>
      </c>
      <c r="D221" s="2" t="s">
        <v>47</v>
      </c>
      <c r="E221" s="2" t="s">
        <v>326</v>
      </c>
      <c r="F221" s="2">
        <v>5</v>
      </c>
      <c r="G221" s="11">
        <v>1030000</v>
      </c>
      <c r="H221" s="11">
        <v>431508</v>
      </c>
      <c r="I221" s="11">
        <v>1540000</v>
      </c>
      <c r="J221" s="11">
        <f t="shared" si="7"/>
        <v>3001508</v>
      </c>
    </row>
    <row r="222" spans="1:10" ht="27.75" customHeight="1">
      <c r="A222" s="2">
        <v>221</v>
      </c>
      <c r="B222" s="3" t="s">
        <v>30</v>
      </c>
      <c r="C222" s="2" t="s">
        <v>333</v>
      </c>
      <c r="D222" s="2" t="s">
        <v>47</v>
      </c>
      <c r="E222" s="2" t="s">
        <v>326</v>
      </c>
      <c r="F222" s="2">
        <v>5</v>
      </c>
      <c r="G222" s="11">
        <v>1030000</v>
      </c>
      <c r="H222" s="11">
        <v>431508</v>
      </c>
      <c r="I222" s="11">
        <v>1540000</v>
      </c>
      <c r="J222" s="11">
        <f t="shared" si="7"/>
        <v>3001508</v>
      </c>
    </row>
    <row r="223" spans="1:10" ht="27.75" customHeight="1">
      <c r="A223" s="2">
        <v>222</v>
      </c>
      <c r="B223" s="3" t="s">
        <v>30</v>
      </c>
      <c r="C223" s="2" t="s">
        <v>334</v>
      </c>
      <c r="D223" s="2" t="s">
        <v>22</v>
      </c>
      <c r="E223" s="2" t="s">
        <v>335</v>
      </c>
      <c r="F223" s="2">
        <v>17</v>
      </c>
      <c r="G223" s="11">
        <f>17*206000</f>
        <v>3502000</v>
      </c>
      <c r="H223" s="11">
        <v>1396144</v>
      </c>
      <c r="I223" s="11">
        <f>16*380000</f>
        <v>6080000</v>
      </c>
      <c r="J223" s="11">
        <f t="shared" si="7"/>
        <v>10978144</v>
      </c>
    </row>
    <row r="224" spans="1:10" ht="27.75" customHeight="1">
      <c r="A224" s="2">
        <v>223</v>
      </c>
      <c r="B224" s="3" t="s">
        <v>30</v>
      </c>
      <c r="C224" s="2" t="s">
        <v>62</v>
      </c>
      <c r="D224" s="2" t="s">
        <v>15</v>
      </c>
      <c r="E224" s="2" t="s">
        <v>336</v>
      </c>
      <c r="F224" s="2">
        <v>1</v>
      </c>
      <c r="G224" s="11">
        <v>206000</v>
      </c>
      <c r="H224" s="11">
        <v>0</v>
      </c>
      <c r="I224" s="11">
        <v>0</v>
      </c>
      <c r="J224" s="11">
        <f t="shared" si="7"/>
        <v>206000</v>
      </c>
    </row>
    <row r="225" spans="1:10" ht="27.75" customHeight="1">
      <c r="A225" s="2">
        <v>224</v>
      </c>
      <c r="B225" s="3" t="s">
        <v>30</v>
      </c>
      <c r="C225" s="2" t="s">
        <v>311</v>
      </c>
      <c r="D225" s="2" t="s">
        <v>15</v>
      </c>
      <c r="E225" s="2" t="s">
        <v>336</v>
      </c>
      <c r="F225" s="2">
        <v>1</v>
      </c>
      <c r="G225" s="2">
        <v>206000</v>
      </c>
      <c r="H225" s="2">
        <v>0</v>
      </c>
      <c r="I225" s="2">
        <v>0</v>
      </c>
      <c r="J225" s="11">
        <f t="shared" si="7"/>
        <v>206000</v>
      </c>
    </row>
    <row r="226" spans="1:10" ht="27.75" customHeight="1">
      <c r="A226" s="2">
        <v>225</v>
      </c>
      <c r="B226" s="2">
        <v>11285</v>
      </c>
      <c r="C226" s="2" t="s">
        <v>337</v>
      </c>
      <c r="D226" s="2" t="s">
        <v>10</v>
      </c>
      <c r="E226" s="2" t="s">
        <v>338</v>
      </c>
      <c r="F226" s="2">
        <v>13</v>
      </c>
      <c r="G226" s="2">
        <f>13*206000</f>
        <v>2678000</v>
      </c>
      <c r="H226" s="2">
        <v>345256</v>
      </c>
      <c r="I226" s="2">
        <f>12*400000</f>
        <v>4800000</v>
      </c>
      <c r="J226" s="11">
        <f t="shared" si="7"/>
        <v>7823256</v>
      </c>
    </row>
    <row r="227" spans="1:10" ht="27.75" customHeight="1">
      <c r="A227" s="2">
        <v>226</v>
      </c>
      <c r="B227" s="3" t="s">
        <v>30</v>
      </c>
      <c r="C227" s="2" t="s">
        <v>62</v>
      </c>
      <c r="D227" s="2" t="s">
        <v>25</v>
      </c>
      <c r="E227" s="2" t="s">
        <v>339</v>
      </c>
      <c r="F227" s="2">
        <v>1</v>
      </c>
      <c r="G227" s="2">
        <v>206000</v>
      </c>
      <c r="H227" s="2">
        <v>1418000</v>
      </c>
      <c r="I227" s="2">
        <v>0</v>
      </c>
      <c r="J227" s="11">
        <f t="shared" si="7"/>
        <v>1624000</v>
      </c>
    </row>
    <row r="228" spans="1:10" ht="27.75" customHeight="1">
      <c r="A228" s="2">
        <v>227</v>
      </c>
      <c r="B228" s="3" t="s">
        <v>30</v>
      </c>
      <c r="C228" s="2" t="s">
        <v>340</v>
      </c>
      <c r="D228" s="2" t="s">
        <v>25</v>
      </c>
      <c r="E228" s="2" t="s">
        <v>341</v>
      </c>
      <c r="F228" s="2">
        <v>7</v>
      </c>
      <c r="G228" s="2">
        <v>1442000</v>
      </c>
      <c r="H228" s="2">
        <v>458937</v>
      </c>
      <c r="I228" s="2">
        <f>6*420000</f>
        <v>2520000</v>
      </c>
      <c r="J228" s="11">
        <f t="shared" si="7"/>
        <v>4420937</v>
      </c>
    </row>
    <row r="229" spans="1:10" ht="27.75" customHeight="1">
      <c r="A229" s="2">
        <v>228</v>
      </c>
      <c r="B229" s="3" t="s">
        <v>30</v>
      </c>
      <c r="C229" s="2" t="s">
        <v>49</v>
      </c>
      <c r="D229" s="2" t="s">
        <v>342</v>
      </c>
      <c r="E229" s="2" t="s">
        <v>343</v>
      </c>
      <c r="F229" s="2">
        <v>29</v>
      </c>
      <c r="G229" s="2">
        <f>206000*29</f>
        <v>5974000</v>
      </c>
      <c r="H229" s="2">
        <v>0</v>
      </c>
      <c r="I229" s="2">
        <f>350000*28</f>
        <v>9800000</v>
      </c>
      <c r="J229" s="11">
        <f t="shared" si="7"/>
        <v>15774000</v>
      </c>
    </row>
    <row r="230" spans="1:10" ht="27.75" customHeight="1">
      <c r="A230" s="2">
        <v>229</v>
      </c>
      <c r="B230" s="3" t="s">
        <v>30</v>
      </c>
      <c r="C230" s="2" t="s">
        <v>266</v>
      </c>
      <c r="D230" s="2" t="s">
        <v>122</v>
      </c>
      <c r="E230" s="2" t="s">
        <v>344</v>
      </c>
      <c r="F230" s="2">
        <v>2</v>
      </c>
      <c r="G230" s="11">
        <v>412000</v>
      </c>
      <c r="H230" s="11">
        <v>697870</v>
      </c>
      <c r="I230" s="11">
        <f>450000</f>
        <v>450000</v>
      </c>
      <c r="J230" s="11">
        <f t="shared" si="7"/>
        <v>1559870</v>
      </c>
    </row>
    <row r="231" spans="1:10" ht="27.75" customHeight="1">
      <c r="A231" s="2">
        <v>230</v>
      </c>
      <c r="B231" s="3" t="s">
        <v>30</v>
      </c>
      <c r="C231" s="2" t="s">
        <v>345</v>
      </c>
      <c r="D231" s="2" t="s">
        <v>122</v>
      </c>
      <c r="E231" s="2" t="s">
        <v>344</v>
      </c>
      <c r="F231" s="2">
        <v>2</v>
      </c>
      <c r="G231" s="11">
        <v>412000</v>
      </c>
      <c r="H231" s="11">
        <v>697870</v>
      </c>
      <c r="I231" s="11">
        <f>450000</f>
        <v>450000</v>
      </c>
      <c r="J231" s="11">
        <f t="shared" si="7"/>
        <v>1559870</v>
      </c>
    </row>
    <row r="232" spans="1:10" ht="27.75" customHeight="1">
      <c r="A232" s="2">
        <v>231</v>
      </c>
      <c r="B232" s="3" t="s">
        <v>30</v>
      </c>
      <c r="C232" s="2" t="s">
        <v>346</v>
      </c>
      <c r="D232" s="2" t="s">
        <v>25</v>
      </c>
      <c r="E232" s="2" t="s">
        <v>347</v>
      </c>
      <c r="F232" s="2">
        <v>8</v>
      </c>
      <c r="G232" s="11">
        <f>8*206000</f>
        <v>1648000</v>
      </c>
      <c r="H232" s="11">
        <v>1890540</v>
      </c>
      <c r="I232" s="11">
        <f>7*420000</f>
        <v>2940000</v>
      </c>
      <c r="J232" s="11">
        <f t="shared" si="7"/>
        <v>6478540</v>
      </c>
    </row>
    <row r="233" spans="1:10" ht="27.75" customHeight="1">
      <c r="A233" s="2">
        <v>232</v>
      </c>
      <c r="B233" s="3">
        <v>12000</v>
      </c>
      <c r="C233" s="2" t="s">
        <v>136</v>
      </c>
      <c r="D233" s="2" t="s">
        <v>15</v>
      </c>
      <c r="E233" s="2" t="s">
        <v>347</v>
      </c>
      <c r="F233" s="2">
        <v>8</v>
      </c>
      <c r="G233" s="11">
        <v>1648000</v>
      </c>
      <c r="H233" s="11">
        <v>432000</v>
      </c>
      <c r="I233" s="11">
        <f>7*420000</f>
        <v>2940000</v>
      </c>
      <c r="J233" s="11">
        <f t="shared" si="7"/>
        <v>5020000</v>
      </c>
    </row>
    <row r="234" spans="1:10" ht="27.75" customHeight="1">
      <c r="A234" s="2">
        <v>233</v>
      </c>
      <c r="B234" s="3" t="s">
        <v>30</v>
      </c>
      <c r="C234" s="2" t="s">
        <v>133</v>
      </c>
      <c r="D234" s="2" t="s">
        <v>15</v>
      </c>
      <c r="E234" s="2" t="s">
        <v>347</v>
      </c>
      <c r="F234" s="2">
        <v>8</v>
      </c>
      <c r="G234" s="11">
        <v>1648000</v>
      </c>
      <c r="H234" s="11">
        <v>432000</v>
      </c>
      <c r="I234" s="11">
        <f>7*420000</f>
        <v>2940000</v>
      </c>
      <c r="J234" s="11">
        <f t="shared" si="7"/>
        <v>5020000</v>
      </c>
    </row>
    <row r="235" spans="1:10" ht="27.75" customHeight="1">
      <c r="A235" s="2">
        <v>234</v>
      </c>
      <c r="B235" s="3" t="s">
        <v>30</v>
      </c>
      <c r="C235" s="2" t="s">
        <v>348</v>
      </c>
      <c r="D235" s="2" t="s">
        <v>15</v>
      </c>
      <c r="E235" s="2" t="s">
        <v>347</v>
      </c>
      <c r="F235" s="2">
        <v>8</v>
      </c>
      <c r="G235" s="11">
        <v>1648000</v>
      </c>
      <c r="H235" s="11">
        <v>432000</v>
      </c>
      <c r="I235" s="11">
        <f>7*420000</f>
        <v>2940000</v>
      </c>
      <c r="J235" s="11">
        <f t="shared" si="7"/>
        <v>5020000</v>
      </c>
    </row>
    <row r="236" spans="1:10" ht="27.75" customHeight="1">
      <c r="A236" s="2">
        <v>235</v>
      </c>
      <c r="B236" s="3" t="s">
        <v>30</v>
      </c>
      <c r="C236" s="2" t="s">
        <v>62</v>
      </c>
      <c r="D236" s="2" t="s">
        <v>25</v>
      </c>
      <c r="E236" s="2" t="s">
        <v>349</v>
      </c>
      <c r="F236" s="2">
        <v>2</v>
      </c>
      <c r="G236" s="11">
        <v>412000</v>
      </c>
      <c r="H236" s="11">
        <v>709000</v>
      </c>
      <c r="I236" s="11">
        <v>500000</v>
      </c>
      <c r="J236" s="11">
        <f t="shared" si="7"/>
        <v>1621000</v>
      </c>
    </row>
    <row r="237" spans="1:10" ht="27.75" customHeight="1">
      <c r="A237" s="2">
        <v>236</v>
      </c>
      <c r="B237" s="3" t="s">
        <v>30</v>
      </c>
      <c r="C237" s="2" t="s">
        <v>350</v>
      </c>
      <c r="D237" s="2" t="s">
        <v>351</v>
      </c>
      <c r="E237" s="2" t="s">
        <v>347</v>
      </c>
      <c r="F237" s="2">
        <v>8</v>
      </c>
      <c r="G237" s="11">
        <v>1648000</v>
      </c>
      <c r="H237" s="11">
        <v>287988</v>
      </c>
      <c r="I237" s="11">
        <f>7*420000</f>
        <v>2940000</v>
      </c>
      <c r="J237" s="11">
        <f t="shared" si="7"/>
        <v>4875988</v>
      </c>
    </row>
    <row r="238" spans="1:10" ht="27.75" customHeight="1">
      <c r="A238" s="2">
        <v>237</v>
      </c>
      <c r="B238" s="3" t="s">
        <v>30</v>
      </c>
      <c r="C238" s="2" t="s">
        <v>144</v>
      </c>
      <c r="D238" s="2" t="s">
        <v>352</v>
      </c>
      <c r="E238" s="2" t="s">
        <v>347</v>
      </c>
      <c r="F238" s="2">
        <v>8</v>
      </c>
      <c r="G238" s="11">
        <v>1648000</v>
      </c>
      <c r="H238" s="11">
        <v>534304</v>
      </c>
      <c r="I238" s="11">
        <f>7*450000</f>
        <v>3150000</v>
      </c>
      <c r="J238" s="11">
        <f t="shared" si="7"/>
        <v>5332304</v>
      </c>
    </row>
    <row r="239" spans="1:10" ht="27.75" customHeight="1">
      <c r="A239" s="2">
        <v>238</v>
      </c>
      <c r="B239" s="3" t="s">
        <v>30</v>
      </c>
      <c r="C239" s="2" t="s">
        <v>353</v>
      </c>
      <c r="D239" s="2" t="s">
        <v>47</v>
      </c>
      <c r="E239" s="2" t="s">
        <v>354</v>
      </c>
      <c r="F239" s="2">
        <v>2</v>
      </c>
      <c r="G239" s="11">
        <v>412000</v>
      </c>
      <c r="H239" s="11">
        <v>414884</v>
      </c>
      <c r="I239" s="11">
        <f>450000</f>
        <v>450000</v>
      </c>
      <c r="J239" s="11">
        <f t="shared" si="7"/>
        <v>1276884</v>
      </c>
    </row>
    <row r="240" spans="1:10" ht="27.75" customHeight="1">
      <c r="A240" s="2">
        <v>239</v>
      </c>
      <c r="B240" s="3" t="s">
        <v>30</v>
      </c>
      <c r="C240" s="2" t="s">
        <v>62</v>
      </c>
      <c r="D240" s="2" t="s">
        <v>22</v>
      </c>
      <c r="E240" s="2" t="s">
        <v>355</v>
      </c>
      <c r="F240" s="2">
        <v>3</v>
      </c>
      <c r="G240" s="11">
        <v>618000</v>
      </c>
      <c r="H240" s="11">
        <v>3120302</v>
      </c>
      <c r="I240" s="11">
        <f>2*450000</f>
        <v>900000</v>
      </c>
      <c r="J240" s="11">
        <f t="shared" si="7"/>
        <v>4638302</v>
      </c>
    </row>
    <row r="241" spans="1:10" ht="27.75" customHeight="1">
      <c r="A241" s="2">
        <v>240</v>
      </c>
      <c r="B241" s="3" t="s">
        <v>30</v>
      </c>
      <c r="C241" s="2" t="s">
        <v>134</v>
      </c>
      <c r="D241" s="2" t="s">
        <v>25</v>
      </c>
      <c r="E241" s="2" t="s">
        <v>356</v>
      </c>
      <c r="F241" s="2">
        <v>4</v>
      </c>
      <c r="G241" s="11">
        <f>4*206000</f>
        <v>824000</v>
      </c>
      <c r="H241" s="11">
        <v>456848</v>
      </c>
      <c r="I241" s="11">
        <v>1350000</v>
      </c>
      <c r="J241" s="11">
        <f t="shared" si="7"/>
        <v>2630848</v>
      </c>
    </row>
    <row r="242" spans="1:10" ht="27.75" customHeight="1">
      <c r="A242" s="2">
        <v>241</v>
      </c>
      <c r="B242" s="3" t="s">
        <v>30</v>
      </c>
      <c r="C242" s="2" t="s">
        <v>357</v>
      </c>
      <c r="D242" s="2" t="s">
        <v>25</v>
      </c>
      <c r="E242" s="2" t="s">
        <v>356</v>
      </c>
      <c r="F242" s="2">
        <v>4</v>
      </c>
      <c r="G242" s="11">
        <v>824000</v>
      </c>
      <c r="H242" s="11">
        <v>456848</v>
      </c>
      <c r="I242" s="11">
        <v>1350000</v>
      </c>
      <c r="J242" s="11">
        <f t="shared" si="7"/>
        <v>2630848</v>
      </c>
    </row>
    <row r="243" spans="1:10" ht="27.75" customHeight="1">
      <c r="A243" s="2">
        <v>242</v>
      </c>
      <c r="B243" s="3" t="s">
        <v>30</v>
      </c>
      <c r="C243" s="2" t="s">
        <v>358</v>
      </c>
      <c r="D243" s="2" t="s">
        <v>25</v>
      </c>
      <c r="E243" s="2" t="s">
        <v>356</v>
      </c>
      <c r="F243" s="2">
        <v>4</v>
      </c>
      <c r="G243" s="11">
        <v>824000</v>
      </c>
      <c r="H243" s="11">
        <v>291696</v>
      </c>
      <c r="I243" s="11">
        <v>1350000</v>
      </c>
      <c r="J243" s="11">
        <f t="shared" si="7"/>
        <v>2465696</v>
      </c>
    </row>
    <row r="244" spans="1:10" ht="27.75" customHeight="1">
      <c r="A244" s="2">
        <v>243</v>
      </c>
      <c r="B244" s="3" t="s">
        <v>30</v>
      </c>
      <c r="C244" s="2" t="s">
        <v>86</v>
      </c>
      <c r="D244" s="2" t="s">
        <v>25</v>
      </c>
      <c r="E244" s="2" t="s">
        <v>356</v>
      </c>
      <c r="F244" s="2">
        <v>4</v>
      </c>
      <c r="G244" s="11">
        <v>824000</v>
      </c>
      <c r="H244" s="11">
        <f>455000+769470</f>
        <v>1224470</v>
      </c>
      <c r="I244" s="11">
        <v>1350000</v>
      </c>
      <c r="J244" s="11">
        <f t="shared" si="7"/>
        <v>3398470</v>
      </c>
    </row>
    <row r="245" spans="1:10" ht="27.75" customHeight="1">
      <c r="A245" s="2">
        <v>244</v>
      </c>
      <c r="B245" s="3" t="s">
        <v>30</v>
      </c>
      <c r="C245" s="2" t="s">
        <v>359</v>
      </c>
      <c r="D245" s="2" t="s">
        <v>47</v>
      </c>
      <c r="E245" s="2" t="s">
        <v>360</v>
      </c>
      <c r="F245" s="2">
        <v>14</v>
      </c>
      <c r="G245" s="11">
        <f>14*206000</f>
        <v>2884000</v>
      </c>
      <c r="H245" s="11">
        <v>675550</v>
      </c>
      <c r="I245" s="11">
        <f>13*400000</f>
        <v>5200000</v>
      </c>
      <c r="J245" s="11">
        <f t="shared" si="7"/>
        <v>8759550</v>
      </c>
    </row>
    <row r="246" spans="1:10" ht="27.75" customHeight="1">
      <c r="A246" s="2">
        <v>245</v>
      </c>
      <c r="B246" s="3" t="s">
        <v>30</v>
      </c>
      <c r="C246" s="2" t="s">
        <v>361</v>
      </c>
      <c r="D246" s="2" t="s">
        <v>25</v>
      </c>
      <c r="E246" s="2" t="s">
        <v>362</v>
      </c>
      <c r="F246" s="2">
        <v>5</v>
      </c>
      <c r="G246" s="11">
        <v>1030000</v>
      </c>
      <c r="H246" s="11">
        <v>0</v>
      </c>
      <c r="I246" s="11">
        <f>4*450000</f>
        <v>1800000</v>
      </c>
      <c r="J246" s="11">
        <f t="shared" si="7"/>
        <v>2830000</v>
      </c>
    </row>
    <row r="247" spans="1:10" ht="27.75" customHeight="1">
      <c r="A247" s="2">
        <v>246</v>
      </c>
      <c r="B247" s="3" t="s">
        <v>30</v>
      </c>
      <c r="C247" s="2" t="s">
        <v>363</v>
      </c>
      <c r="D247" s="2" t="s">
        <v>122</v>
      </c>
      <c r="E247" s="2" t="s">
        <v>364</v>
      </c>
      <c r="F247" s="2">
        <v>2</v>
      </c>
      <c r="G247" s="11">
        <v>412000</v>
      </c>
      <c r="H247" s="11">
        <v>1391578</v>
      </c>
      <c r="I247" s="11">
        <v>600000</v>
      </c>
      <c r="J247" s="11">
        <f t="shared" si="7"/>
        <v>2403578</v>
      </c>
    </row>
    <row r="248" spans="1:10" ht="27.75" customHeight="1">
      <c r="A248" s="2">
        <v>247</v>
      </c>
      <c r="B248" s="3" t="s">
        <v>30</v>
      </c>
      <c r="C248" s="2" t="s">
        <v>365</v>
      </c>
      <c r="D248" s="2" t="s">
        <v>122</v>
      </c>
      <c r="E248" s="2" t="s">
        <v>364</v>
      </c>
      <c r="F248" s="2">
        <v>2</v>
      </c>
      <c r="G248" s="11">
        <v>412000</v>
      </c>
      <c r="H248" s="11">
        <v>1391578</v>
      </c>
      <c r="I248" s="11">
        <v>600000</v>
      </c>
      <c r="J248" s="11">
        <f t="shared" si="7"/>
        <v>2403578</v>
      </c>
    </row>
    <row r="249" spans="1:10" ht="27.75" customHeight="1">
      <c r="A249" s="2">
        <v>248</v>
      </c>
      <c r="B249" s="3" t="s">
        <v>30</v>
      </c>
      <c r="C249" s="2" t="s">
        <v>366</v>
      </c>
      <c r="D249" s="2" t="s">
        <v>122</v>
      </c>
      <c r="E249" s="2" t="s">
        <v>364</v>
      </c>
      <c r="F249" s="2">
        <v>2</v>
      </c>
      <c r="G249" s="11">
        <v>412000</v>
      </c>
      <c r="H249" s="11">
        <v>1391578</v>
      </c>
      <c r="I249" s="11">
        <v>600000</v>
      </c>
      <c r="J249" s="11">
        <f t="shared" si="7"/>
        <v>2403578</v>
      </c>
    </row>
    <row r="250" spans="1:10" ht="27.75" customHeight="1">
      <c r="A250" s="2">
        <v>249</v>
      </c>
      <c r="B250" s="3" t="s">
        <v>30</v>
      </c>
      <c r="C250" s="2" t="s">
        <v>262</v>
      </c>
      <c r="D250" s="2" t="s">
        <v>22</v>
      </c>
      <c r="E250" s="2" t="s">
        <v>367</v>
      </c>
      <c r="F250" s="2">
        <v>5</v>
      </c>
      <c r="G250" s="11">
        <v>1030000</v>
      </c>
      <c r="H250" s="11">
        <v>2954698</v>
      </c>
      <c r="I250" s="11">
        <f>4*450000</f>
        <v>1800000</v>
      </c>
      <c r="J250" s="11">
        <f t="shared" si="7"/>
        <v>5784698</v>
      </c>
    </row>
    <row r="251" spans="1:10" ht="27.75" customHeight="1">
      <c r="A251" s="2">
        <v>250</v>
      </c>
      <c r="B251" s="3" t="s">
        <v>30</v>
      </c>
      <c r="C251" s="2" t="s">
        <v>368</v>
      </c>
      <c r="D251" s="2" t="s">
        <v>22</v>
      </c>
      <c r="E251" s="2" t="s">
        <v>367</v>
      </c>
      <c r="F251" s="2">
        <v>5</v>
      </c>
      <c r="G251" s="11">
        <v>1030000</v>
      </c>
      <c r="H251" s="11">
        <v>2722823</v>
      </c>
      <c r="I251" s="11">
        <f>4*450000</f>
        <v>1800000</v>
      </c>
      <c r="J251" s="11">
        <f t="shared" si="7"/>
        <v>5552823</v>
      </c>
    </row>
    <row r="252" spans="1:10" ht="27.75" customHeight="1">
      <c r="A252" s="2">
        <v>251</v>
      </c>
      <c r="B252" s="3" t="s">
        <v>30</v>
      </c>
      <c r="C252" s="2" t="s">
        <v>369</v>
      </c>
      <c r="D252" s="2" t="s">
        <v>22</v>
      </c>
      <c r="E252" s="2" t="s">
        <v>370</v>
      </c>
      <c r="F252" s="2">
        <v>11</v>
      </c>
      <c r="G252" s="11">
        <f>11*206000</f>
        <v>2266000</v>
      </c>
      <c r="H252" s="11">
        <v>282480</v>
      </c>
      <c r="I252" s="11">
        <f>10*420000</f>
        <v>4200000</v>
      </c>
      <c r="J252" s="11">
        <f t="shared" si="7"/>
        <v>6748480</v>
      </c>
    </row>
    <row r="253" spans="1:10" ht="27.75" customHeight="1">
      <c r="A253" s="2">
        <v>252</v>
      </c>
      <c r="B253" s="3" t="s">
        <v>30</v>
      </c>
      <c r="C253" s="2" t="s">
        <v>371</v>
      </c>
      <c r="D253" s="2" t="s">
        <v>22</v>
      </c>
      <c r="E253" s="2" t="s">
        <v>370</v>
      </c>
      <c r="F253" s="2">
        <v>11</v>
      </c>
      <c r="G253" s="11">
        <f>2266000</f>
        <v>2266000</v>
      </c>
      <c r="H253" s="11">
        <v>282480</v>
      </c>
      <c r="I253" s="11">
        <f>10*420000</f>
        <v>4200000</v>
      </c>
      <c r="J253" s="11">
        <f t="shared" si="7"/>
        <v>6748480</v>
      </c>
    </row>
    <row r="254" spans="1:10" ht="27.75" customHeight="1">
      <c r="A254" s="2">
        <v>253</v>
      </c>
      <c r="B254" s="3" t="s">
        <v>30</v>
      </c>
      <c r="C254" s="2" t="s">
        <v>372</v>
      </c>
      <c r="D254" s="2" t="s">
        <v>65</v>
      </c>
      <c r="E254" s="2" t="s">
        <v>373</v>
      </c>
      <c r="F254" s="2">
        <v>7</v>
      </c>
      <c r="G254" s="11">
        <v>1442000</v>
      </c>
      <c r="H254" s="11">
        <v>355968</v>
      </c>
      <c r="I254" s="11">
        <f>6*450000</f>
        <v>2700000</v>
      </c>
      <c r="J254" s="11">
        <f t="shared" si="7"/>
        <v>4497968</v>
      </c>
    </row>
    <row r="255" spans="1:10" ht="27.75" customHeight="1">
      <c r="A255" s="2">
        <v>254</v>
      </c>
      <c r="B255" s="3" t="s">
        <v>30</v>
      </c>
      <c r="C255" s="2" t="s">
        <v>374</v>
      </c>
      <c r="D255" s="2" t="s">
        <v>10</v>
      </c>
      <c r="E255" s="2" t="s">
        <v>375</v>
      </c>
      <c r="F255" s="2">
        <v>9</v>
      </c>
      <c r="G255" s="11">
        <f>9*206000</f>
        <v>1854000</v>
      </c>
      <c r="H255" s="11">
        <v>419416</v>
      </c>
      <c r="I255" s="11">
        <f>8*420000</f>
        <v>3360000</v>
      </c>
      <c r="J255" s="11">
        <f t="shared" si="7"/>
        <v>5633416</v>
      </c>
    </row>
    <row r="256" spans="1:10" ht="27.75" customHeight="1">
      <c r="A256" s="2">
        <v>255</v>
      </c>
      <c r="B256" s="3" t="s">
        <v>30</v>
      </c>
      <c r="C256" s="2" t="s">
        <v>376</v>
      </c>
      <c r="D256" s="2" t="s">
        <v>377</v>
      </c>
      <c r="E256" s="2" t="s">
        <v>378</v>
      </c>
      <c r="F256" s="2">
        <v>20</v>
      </c>
      <c r="G256" s="11">
        <f>20*206000</f>
        <v>4120000</v>
      </c>
      <c r="H256" s="11">
        <v>1540464</v>
      </c>
      <c r="I256" s="11">
        <f>19*380000</f>
        <v>7220000</v>
      </c>
      <c r="J256" s="11">
        <f t="shared" si="7"/>
        <v>12880464</v>
      </c>
    </row>
    <row r="257" spans="1:10" ht="27.75" customHeight="1">
      <c r="A257" s="18"/>
      <c r="B257" s="19"/>
      <c r="C257" s="18"/>
      <c r="D257" s="18"/>
      <c r="E257" s="18"/>
      <c r="F257" s="18"/>
      <c r="G257" s="20"/>
      <c r="H257" s="20"/>
      <c r="I257" s="20"/>
      <c r="J257" s="20"/>
    </row>
    <row r="258" spans="1:10" ht="27.75" customHeight="1">
      <c r="A258" s="18"/>
      <c r="B258" s="19"/>
      <c r="C258" s="18"/>
      <c r="D258" s="18"/>
      <c r="E258" s="26" t="s">
        <v>379</v>
      </c>
      <c r="F258" s="26"/>
      <c r="G258" s="16">
        <f>SUM(G3:G256)</f>
        <v>302714188</v>
      </c>
      <c r="H258" s="16">
        <f>SUM(H3:H256)</f>
        <v>218797615</v>
      </c>
      <c r="I258" s="16">
        <f t="shared" ref="I258:J258" si="8">SUM(I3:I256)</f>
        <v>486283800</v>
      </c>
      <c r="J258" s="16">
        <f t="shared" si="8"/>
        <v>1007945603</v>
      </c>
    </row>
    <row r="259" spans="1:10" ht="27.75" customHeight="1">
      <c r="A259" s="18"/>
      <c r="B259" s="19"/>
      <c r="C259" s="18"/>
      <c r="D259" s="18"/>
      <c r="E259" s="18"/>
      <c r="F259" s="18"/>
      <c r="G259" s="20"/>
      <c r="H259" s="20"/>
      <c r="I259" s="20"/>
      <c r="J259" s="20"/>
    </row>
    <row r="260" spans="1:10" ht="27.75" customHeight="1">
      <c r="A260" s="18"/>
      <c r="B260" s="19"/>
      <c r="C260" s="18"/>
      <c r="D260" s="18"/>
      <c r="E260" s="18"/>
      <c r="F260" s="18"/>
      <c r="G260" s="27" t="s">
        <v>380</v>
      </c>
      <c r="H260" s="27"/>
      <c r="I260" s="27"/>
      <c r="J260" s="17">
        <f>G258+H258+I258+J258</f>
        <v>2015741206</v>
      </c>
    </row>
    <row r="261" spans="1:10" ht="27.75" customHeight="1">
      <c r="A261" s="18"/>
      <c r="B261" s="19"/>
      <c r="C261" s="18"/>
      <c r="D261" s="18"/>
      <c r="E261" s="18"/>
      <c r="F261" s="18"/>
      <c r="G261" s="20"/>
      <c r="H261" s="20"/>
      <c r="I261" s="20"/>
      <c r="J261" s="20"/>
    </row>
    <row r="262" spans="1:10" ht="27.75" customHeight="1">
      <c r="A262" s="18"/>
      <c r="B262" s="19"/>
      <c r="C262" s="18"/>
      <c r="D262" s="18"/>
      <c r="E262" s="18"/>
      <c r="F262" s="18"/>
      <c r="G262" s="20"/>
      <c r="H262" s="20"/>
      <c r="I262" s="20"/>
      <c r="J262" s="20"/>
    </row>
    <row r="263" spans="1:10" ht="27.75" customHeight="1">
      <c r="A263" s="18"/>
      <c r="B263" s="19"/>
      <c r="C263" s="18"/>
      <c r="D263" s="18"/>
      <c r="E263" s="18"/>
      <c r="F263" s="18"/>
      <c r="G263" s="20"/>
      <c r="H263" s="20"/>
      <c r="I263" s="20"/>
      <c r="J263" s="20"/>
    </row>
    <row r="264" spans="1:10" ht="27.75" customHeight="1">
      <c r="A264" s="18"/>
      <c r="B264" s="19"/>
      <c r="C264" s="18"/>
      <c r="D264" s="18"/>
      <c r="E264" s="18"/>
      <c r="F264" s="18"/>
      <c r="G264" s="20"/>
      <c r="H264" s="20"/>
      <c r="I264" s="20"/>
      <c r="J264" s="20"/>
    </row>
    <row r="265" spans="1:10" ht="27.75" customHeight="1">
      <c r="A265" s="18"/>
      <c r="B265" s="19"/>
      <c r="C265" s="18"/>
      <c r="D265" s="18"/>
      <c r="E265" s="18"/>
      <c r="F265" s="18"/>
      <c r="G265" s="20"/>
      <c r="H265" s="20"/>
      <c r="I265" s="20"/>
      <c r="J265" s="20"/>
    </row>
  </sheetData>
  <mergeCells count="3">
    <mergeCell ref="A1:J1"/>
    <mergeCell ref="E258:F258"/>
    <mergeCell ref="G260:I260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3B75-A915-417B-B13B-602D6C42D90F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Azizjon Xamidov</dc:creator>
  <cp:lastModifiedBy>User</cp:lastModifiedBy>
  <dcterms:created xsi:type="dcterms:W3CDTF">2025-12-26T09:54:49Z</dcterms:created>
  <dcterms:modified xsi:type="dcterms:W3CDTF">2026-04-27T10:53:24Z</dcterms:modified>
</cp:coreProperties>
</file>