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\\172.17.106.19\rbuh set\Azizjon\XS achchot 2026\"/>
    </mc:Choice>
  </mc:AlternateContent>
  <xr:revisionPtr revIDLastSave="0" documentId="13_ncr:1_{78A57899-A09F-4C9D-9BE5-B8DDC65F14F6}" xr6:coauthVersionLast="47" xr6:coauthVersionMax="47" xr10:uidLastSave="{00000000-0000-0000-0000-000000000000}"/>
  <bookViews>
    <workbookView xWindow="-120" yWindow="-120" windowWidth="29040" windowHeight="15720" xr2:uid="{09920338-8CFA-4C70-B8D0-9C932A68D5EC}"/>
  </bookViews>
  <sheets>
    <sheet name="Лист1" sheetId="1" r:id="rId1"/>
  </sheets>
  <calcPr calcId="18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42" i="1" l="1"/>
  <c r="I342" i="1" s="1"/>
  <c r="H338" i="1"/>
  <c r="I338" i="1" s="1"/>
  <c r="H328" i="1"/>
  <c r="I328" i="1" s="1"/>
  <c r="H326" i="1"/>
  <c r="I326" i="1" s="1"/>
  <c r="H325" i="1"/>
  <c r="I325" i="1" s="1"/>
  <c r="H324" i="1"/>
  <c r="I324" i="1" s="1"/>
  <c r="H323" i="1"/>
  <c r="I323" i="1" s="1"/>
  <c r="H321" i="1"/>
  <c r="I321" i="1" s="1"/>
  <c r="H320" i="1"/>
  <c r="I320" i="1" s="1"/>
  <c r="I313" i="1"/>
  <c r="I314" i="1"/>
  <c r="I315" i="1"/>
  <c r="I316" i="1"/>
  <c r="I317" i="1"/>
  <c r="I318" i="1"/>
  <c r="I319" i="1"/>
  <c r="I322" i="1"/>
  <c r="I327" i="1"/>
  <c r="I329" i="1"/>
  <c r="I330" i="1"/>
  <c r="I331" i="1"/>
  <c r="I332" i="1"/>
  <c r="I333" i="1"/>
  <c r="I334" i="1"/>
  <c r="I335" i="1"/>
  <c r="I336" i="1"/>
  <c r="I337" i="1"/>
  <c r="I340" i="1"/>
  <c r="I341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312" i="1"/>
  <c r="I311" i="1"/>
  <c r="I310" i="1"/>
  <c r="H309" i="1"/>
  <c r="I309" i="1" s="1"/>
  <c r="I308" i="1"/>
  <c r="I296" i="1"/>
  <c r="H295" i="1"/>
  <c r="I295" i="1" s="1"/>
  <c r="H294" i="1"/>
  <c r="I294" i="1" s="1"/>
  <c r="I293" i="1"/>
  <c r="I292" i="1"/>
  <c r="H307" i="1"/>
  <c r="F307" i="1"/>
  <c r="I307" i="1" s="1"/>
  <c r="H306" i="1"/>
  <c r="I306" i="1" s="1"/>
  <c r="I261" i="1"/>
  <c r="I266" i="1"/>
  <c r="I267" i="1"/>
  <c r="I272" i="1"/>
  <c r="I273" i="1"/>
  <c r="I277" i="1"/>
  <c r="I282" i="1"/>
  <c r="I284" i="1"/>
  <c r="I298" i="1"/>
  <c r="I299" i="1"/>
  <c r="I300" i="1"/>
  <c r="I301" i="1"/>
  <c r="I302" i="1"/>
  <c r="I303" i="1"/>
  <c r="I304" i="1"/>
  <c r="I305" i="1"/>
  <c r="H297" i="1"/>
  <c r="I297" i="1" s="1"/>
  <c r="H291" i="1"/>
  <c r="G291" i="1"/>
  <c r="F291" i="1"/>
  <c r="I291" i="1" s="1"/>
  <c r="H290" i="1"/>
  <c r="F290" i="1"/>
  <c r="H289" i="1"/>
  <c r="I289" i="1" s="1"/>
  <c r="H288" i="1"/>
  <c r="I288" i="1" s="1"/>
  <c r="F287" i="1"/>
  <c r="I287" i="1" s="1"/>
  <c r="H286" i="1"/>
  <c r="F286" i="1"/>
  <c r="H285" i="1"/>
  <c r="I285" i="1" s="1"/>
  <c r="H283" i="1"/>
  <c r="G283" i="1"/>
  <c r="I283" i="1" s="1"/>
  <c r="H281" i="1"/>
  <c r="I281" i="1" s="1"/>
  <c r="H280" i="1"/>
  <c r="G280" i="1"/>
  <c r="H279" i="1"/>
  <c r="I279" i="1" s="1"/>
  <c r="H278" i="1"/>
  <c r="I278" i="1" s="1"/>
  <c r="H276" i="1"/>
  <c r="I276" i="1" s="1"/>
  <c r="H275" i="1"/>
  <c r="I275" i="1" s="1"/>
  <c r="H274" i="1"/>
  <c r="I274" i="1" s="1"/>
  <c r="H271" i="1"/>
  <c r="I271" i="1" s="1"/>
  <c r="H270" i="1"/>
  <c r="F270" i="1"/>
  <c r="H269" i="1"/>
  <c r="F269" i="1"/>
  <c r="I269" i="1" s="1"/>
  <c r="H268" i="1"/>
  <c r="F268" i="1"/>
  <c r="I268" i="1" s="1"/>
  <c r="H265" i="1"/>
  <c r="I265" i="1" s="1"/>
  <c r="H264" i="1"/>
  <c r="I264" i="1" s="1"/>
  <c r="H263" i="1"/>
  <c r="F263" i="1"/>
  <c r="H262" i="1"/>
  <c r="F262" i="1"/>
  <c r="H243" i="1"/>
  <c r="H260" i="1"/>
  <c r="F260" i="1"/>
  <c r="I260" i="1" s="1"/>
  <c r="H258" i="1"/>
  <c r="H259" i="1"/>
  <c r="F259" i="1"/>
  <c r="F258" i="1"/>
  <c r="H257" i="1"/>
  <c r="F257" i="1"/>
  <c r="H256" i="1"/>
  <c r="H255" i="1"/>
  <c r="F256" i="1"/>
  <c r="H254" i="1"/>
  <c r="F254" i="1"/>
  <c r="F255" i="1"/>
  <c r="H253" i="1"/>
  <c r="F253" i="1"/>
  <c r="H251" i="1"/>
  <c r="F252" i="1"/>
  <c r="H252" i="1"/>
  <c r="F251" i="1"/>
  <c r="H250" i="1"/>
  <c r="F250" i="1"/>
  <c r="H249" i="1"/>
  <c r="H247" i="1"/>
  <c r="H248" i="1"/>
  <c r="F249" i="1"/>
  <c r="H244" i="1"/>
  <c r="F248" i="1"/>
  <c r="F247" i="1"/>
  <c r="H246" i="1"/>
  <c r="F246" i="1"/>
  <c r="F245" i="1"/>
  <c r="H245" i="1"/>
  <c r="F244" i="1"/>
  <c r="F243" i="1"/>
  <c r="F242" i="1"/>
  <c r="H242" i="1"/>
  <c r="F241" i="1"/>
  <c r="H241" i="1"/>
  <c r="F240" i="1"/>
  <c r="H240" i="1"/>
  <c r="I240" i="1" s="1"/>
  <c r="F239" i="1"/>
  <c r="H239" i="1"/>
  <c r="F238" i="1"/>
  <c r="H238" i="1"/>
  <c r="H236" i="1"/>
  <c r="F237" i="1"/>
  <c r="H237" i="1"/>
  <c r="F236" i="1"/>
  <c r="F235" i="1"/>
  <c r="H235" i="1"/>
  <c r="F234" i="1"/>
  <c r="H234" i="1"/>
  <c r="F233" i="1"/>
  <c r="H233" i="1"/>
  <c r="F232" i="1"/>
  <c r="H232" i="1"/>
  <c r="H231" i="1"/>
  <c r="F231" i="1"/>
  <c r="H230" i="1"/>
  <c r="F230" i="1"/>
  <c r="F229" i="1"/>
  <c r="H229" i="1"/>
  <c r="F228" i="1"/>
  <c r="H228" i="1"/>
  <c r="H227" i="1"/>
  <c r="F227" i="1"/>
  <c r="F226" i="1"/>
  <c r="H226" i="1"/>
  <c r="F225" i="1"/>
  <c r="H225" i="1"/>
  <c r="H224" i="1"/>
  <c r="F224" i="1"/>
  <c r="H223" i="1"/>
  <c r="F223" i="1"/>
  <c r="H222" i="1"/>
  <c r="F222" i="1"/>
  <c r="H221" i="1"/>
  <c r="F221" i="1"/>
  <c r="I221" i="1" s="1"/>
  <c r="H220" i="1"/>
  <c r="F220" i="1"/>
  <c r="H219" i="1"/>
  <c r="F219" i="1"/>
  <c r="H218" i="1"/>
  <c r="F218" i="1"/>
  <c r="H217" i="1"/>
  <c r="F217" i="1"/>
  <c r="H216" i="1"/>
  <c r="F216" i="1"/>
  <c r="H215" i="1"/>
  <c r="F215" i="1"/>
  <c r="F214" i="1"/>
  <c r="H214" i="1"/>
  <c r="H213" i="1"/>
  <c r="F213" i="1"/>
  <c r="H212" i="1"/>
  <c r="F212" i="1"/>
  <c r="H211" i="1"/>
  <c r="F211" i="1"/>
  <c r="F210" i="1"/>
  <c r="I210" i="1" s="1"/>
  <c r="H209" i="1"/>
  <c r="F209" i="1"/>
  <c r="H208" i="1"/>
  <c r="F208" i="1"/>
  <c r="H206" i="1"/>
  <c r="H207" i="1"/>
  <c r="F207" i="1"/>
  <c r="F206" i="1"/>
  <c r="H205" i="1"/>
  <c r="I205" i="1" s="1"/>
  <c r="G204" i="1"/>
  <c r="H203" i="1"/>
  <c r="F203" i="1"/>
  <c r="H202" i="1"/>
  <c r="I202" i="1" s="1"/>
  <c r="H198" i="1"/>
  <c r="I198" i="1" s="1"/>
  <c r="H190" i="1"/>
  <c r="F190" i="1"/>
  <c r="H186" i="1"/>
  <c r="F186" i="1"/>
  <c r="H185" i="1"/>
  <c r="F185" i="1"/>
  <c r="H175" i="1"/>
  <c r="F175" i="1"/>
  <c r="H172" i="1"/>
  <c r="H171" i="1"/>
  <c r="H170" i="1"/>
  <c r="H169" i="1"/>
  <c r="H167" i="1"/>
  <c r="H166" i="1"/>
  <c r="F166" i="1"/>
  <c r="H165" i="1"/>
  <c r="F165" i="1"/>
  <c r="H164" i="1"/>
  <c r="F164" i="1"/>
  <c r="H163" i="1"/>
  <c r="F163" i="1"/>
  <c r="H153" i="1"/>
  <c r="H152" i="1"/>
  <c r="F152" i="1"/>
  <c r="H151" i="1"/>
  <c r="F151" i="1"/>
  <c r="H150" i="1"/>
  <c r="F150" i="1"/>
  <c r="H149" i="1"/>
  <c r="G149" i="1"/>
  <c r="F149" i="1"/>
  <c r="H148" i="1"/>
  <c r="F148" i="1"/>
  <c r="G147" i="1"/>
  <c r="G144" i="1"/>
  <c r="H143" i="1"/>
  <c r="F143" i="1"/>
  <c r="H141" i="1"/>
  <c r="H140" i="1"/>
  <c r="F140" i="1"/>
  <c r="H139" i="1"/>
  <c r="F139" i="1"/>
  <c r="H138" i="1"/>
  <c r="F138" i="1"/>
  <c r="G134" i="1"/>
  <c r="H132" i="1"/>
  <c r="H130" i="1"/>
  <c r="G126" i="1"/>
  <c r="I126" i="1" s="1"/>
  <c r="G124" i="1"/>
  <c r="I124" i="1" s="1"/>
  <c r="G123" i="1"/>
  <c r="I123" i="1" s="1"/>
  <c r="I201" i="1"/>
  <c r="I200" i="1"/>
  <c r="I199" i="1"/>
  <c r="I197" i="1"/>
  <c r="I196" i="1"/>
  <c r="I195" i="1"/>
  <c r="I194" i="1"/>
  <c r="I193" i="1"/>
  <c r="I192" i="1"/>
  <c r="I191" i="1"/>
  <c r="I189" i="1"/>
  <c r="I188" i="1"/>
  <c r="I187" i="1"/>
  <c r="I184" i="1"/>
  <c r="I183" i="1"/>
  <c r="I182" i="1"/>
  <c r="I181" i="1"/>
  <c r="I180" i="1"/>
  <c r="I179" i="1"/>
  <c r="I178" i="1"/>
  <c r="I177" i="1"/>
  <c r="I176" i="1"/>
  <c r="I174" i="1"/>
  <c r="I173" i="1"/>
  <c r="I168" i="1"/>
  <c r="I162" i="1"/>
  <c r="I161" i="1"/>
  <c r="I160" i="1"/>
  <c r="I159" i="1"/>
  <c r="I158" i="1"/>
  <c r="I157" i="1"/>
  <c r="I156" i="1"/>
  <c r="I155" i="1"/>
  <c r="I154" i="1"/>
  <c r="I146" i="1"/>
  <c r="I145" i="1"/>
  <c r="I142" i="1"/>
  <c r="I137" i="1"/>
  <c r="I136" i="1"/>
  <c r="I135" i="1"/>
  <c r="I133" i="1"/>
  <c r="I131" i="1"/>
  <c r="I129" i="1"/>
  <c r="I128" i="1"/>
  <c r="I127" i="1"/>
  <c r="I125" i="1"/>
  <c r="I122" i="1"/>
  <c r="I121" i="1"/>
  <c r="I120" i="1"/>
  <c r="I119" i="1"/>
  <c r="I118" i="1"/>
  <c r="G116" i="1"/>
  <c r="I116" i="1" s="1"/>
  <c r="I117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253" i="1" l="1"/>
  <c r="I242" i="1"/>
  <c r="I254" i="1"/>
  <c r="I270" i="1"/>
  <c r="H339" i="1"/>
  <c r="I339" i="1" s="1"/>
  <c r="I231" i="1"/>
  <c r="I244" i="1"/>
  <c r="I220" i="1"/>
  <c r="I286" i="1"/>
  <c r="I262" i="1"/>
  <c r="I263" i="1"/>
  <c r="I247" i="1"/>
  <c r="I280" i="1"/>
  <c r="I256" i="1"/>
  <c r="I224" i="1"/>
  <c r="I249" i="1"/>
  <c r="I290" i="1"/>
  <c r="I214" i="1"/>
  <c r="I226" i="1"/>
  <c r="I251" i="1"/>
  <c r="I243" i="1"/>
  <c r="I246" i="1"/>
  <c r="I257" i="1"/>
  <c r="I259" i="1"/>
  <c r="I236" i="1"/>
  <c r="I258" i="1"/>
  <c r="I255" i="1"/>
  <c r="I234" i="1"/>
  <c r="I235" i="1"/>
  <c r="I237" i="1"/>
  <c r="I232" i="1"/>
  <c r="I245" i="1"/>
  <c r="I233" i="1"/>
  <c r="I238" i="1"/>
  <c r="I228" i="1"/>
  <c r="I229" i="1"/>
  <c r="I252" i="1"/>
  <c r="I250" i="1"/>
  <c r="I248" i="1"/>
  <c r="I241" i="1"/>
  <c r="I239" i="1"/>
  <c r="I230" i="1"/>
  <c r="I227" i="1"/>
  <c r="I225" i="1"/>
  <c r="I223" i="1"/>
  <c r="I222" i="1"/>
  <c r="I219" i="1"/>
  <c r="I218" i="1"/>
  <c r="I217" i="1"/>
  <c r="I216" i="1"/>
  <c r="I215" i="1"/>
  <c r="I213" i="1"/>
  <c r="I212" i="1"/>
  <c r="I211" i="1"/>
  <c r="I209" i="1"/>
  <c r="I208" i="1"/>
  <c r="I206" i="1"/>
  <c r="I207" i="1"/>
  <c r="I190" i="1"/>
  <c r="I186" i="1"/>
  <c r="I171" i="1"/>
  <c r="I169" i="1"/>
  <c r="I165" i="1"/>
  <c r="I164" i="1"/>
  <c r="I141" i="1"/>
  <c r="I134" i="1"/>
  <c r="I204" i="1"/>
  <c r="I203" i="1"/>
  <c r="I185" i="1"/>
  <c r="I175" i="1"/>
  <c r="I172" i="1"/>
  <c r="I170" i="1"/>
  <c r="I167" i="1"/>
  <c r="I166" i="1"/>
  <c r="I163" i="1"/>
  <c r="I153" i="1"/>
  <c r="I152" i="1"/>
  <c r="I151" i="1"/>
  <c r="I150" i="1"/>
  <c r="I149" i="1"/>
  <c r="I148" i="1"/>
  <c r="I147" i="1"/>
  <c r="I144" i="1"/>
  <c r="I143" i="1"/>
  <c r="I140" i="1"/>
  <c r="I139" i="1"/>
  <c r="I138" i="1"/>
  <c r="I132" i="1"/>
  <c r="I130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13" i="1"/>
  <c r="I14" i="1"/>
  <c r="I15" i="1"/>
  <c r="H23" i="1"/>
  <c r="F23" i="1"/>
  <c r="H22" i="1"/>
  <c r="F22" i="1"/>
  <c r="H21" i="1"/>
  <c r="G21" i="1"/>
  <c r="F21" i="1"/>
  <c r="H20" i="1"/>
  <c r="F20" i="1"/>
  <c r="H19" i="1"/>
  <c r="F19" i="1"/>
  <c r="H18" i="1"/>
  <c r="H17" i="1"/>
  <c r="H16" i="1"/>
  <c r="F16" i="1"/>
  <c r="H12" i="1"/>
  <c r="G11" i="1"/>
  <c r="H10" i="1"/>
  <c r="H9" i="1"/>
  <c r="G9" i="1"/>
  <c r="F9" i="1"/>
  <c r="H8" i="1"/>
  <c r="H7" i="1"/>
  <c r="G7" i="1"/>
  <c r="H6" i="1"/>
  <c r="F6" i="1"/>
  <c r="H5" i="1"/>
  <c r="H4" i="1"/>
  <c r="F4" i="1"/>
  <c r="H3" i="1"/>
  <c r="F3" i="1"/>
  <c r="I4" i="1" l="1"/>
  <c r="I5" i="1"/>
  <c r="I6" i="1"/>
  <c r="I7" i="1"/>
  <c r="I8" i="1"/>
  <c r="I9" i="1"/>
  <c r="I10" i="1"/>
  <c r="I11" i="1"/>
  <c r="I12" i="1"/>
  <c r="I16" i="1"/>
  <c r="I17" i="1"/>
  <c r="I18" i="1"/>
  <c r="I19" i="1"/>
  <c r="I20" i="1"/>
  <c r="I21" i="1"/>
  <c r="I22" i="1"/>
  <c r="I23" i="1"/>
  <c r="I3" i="1"/>
</calcChain>
</file>

<file path=xl/sharedStrings.xml><?xml version="1.0" encoding="utf-8"?>
<sst xmlns="http://schemas.openxmlformats.org/spreadsheetml/2006/main" count="1021" uniqueCount="463">
  <si>
    <t>№</t>
  </si>
  <si>
    <t>F.I.O</t>
  </si>
  <si>
    <t>XIZMAT SAFARI HUDUDI</t>
  </si>
  <si>
    <t>SANA</t>
  </si>
  <si>
    <t>KUN</t>
  </si>
  <si>
    <t>SUTKALIK</t>
  </si>
  <si>
    <t>TRANSPORT</t>
  </si>
  <si>
    <t>MEHMONXONA</t>
  </si>
  <si>
    <t>JAMI</t>
  </si>
  <si>
    <t xml:space="preserve"> XIZMAT SAFARI XARAJATLARINING HISOBOTI (2 - chorak,aprel - iyun)</t>
  </si>
  <si>
    <t>Navoiy</t>
  </si>
  <si>
    <t>Esanov Farrux Abdimurodovich</t>
  </si>
  <si>
    <t>Xorazm, Nukus</t>
  </si>
  <si>
    <t>24.03.2026 - 26.03.2026</t>
  </si>
  <si>
    <t>Hamidullayev Javohir Habibullo o`g`li</t>
  </si>
  <si>
    <t>Fayziyev Ravshan Shuxratovich</t>
  </si>
  <si>
    <t>Namangan</t>
  </si>
  <si>
    <t>17.03.2026 - 19.03.2026</t>
  </si>
  <si>
    <t>Nabiyev Alisher Rustamjon o`g`li</t>
  </si>
  <si>
    <t>Farg`ona</t>
  </si>
  <si>
    <t>21.03.2026 - 25.03.2026</t>
  </si>
  <si>
    <t>Rustamov Dilshod Abduxapisovich</t>
  </si>
  <si>
    <t>Samarqand</t>
  </si>
  <si>
    <t xml:space="preserve">23.03.2026 - 24.03.2026 </t>
  </si>
  <si>
    <t>Djorayev Bahodir Rubent o`g`li</t>
  </si>
  <si>
    <t>24.03.2026 - 29.03.2026</t>
  </si>
  <si>
    <t>Obidov Zoxidjon Sidiqovich</t>
  </si>
  <si>
    <t>Namangan, Farg`ona,Andijon</t>
  </si>
  <si>
    <t>17.03.2026 - 29.03.2026</t>
  </si>
  <si>
    <t>Mirzayev Chori Sadibakosovich</t>
  </si>
  <si>
    <t>30.03.2026 - 30.03.2026</t>
  </si>
  <si>
    <t>Jizzax</t>
  </si>
  <si>
    <t>27.03.2026 - 27.03.2026</t>
  </si>
  <si>
    <t>Xurramov Zafar Zairovich</t>
  </si>
  <si>
    <t>Davletov Roman Karimovich</t>
  </si>
  <si>
    <t>Shahrisabz</t>
  </si>
  <si>
    <t>28.03.2026 - 28.03.2026</t>
  </si>
  <si>
    <t>Nazarov Baxromjon Utkirovich</t>
  </si>
  <si>
    <t>Mamasadikov Umidjon Abdumutalovich</t>
  </si>
  <si>
    <t>Satimboyev Sherzod Qaxramanovich</t>
  </si>
  <si>
    <t>Xorazm</t>
  </si>
  <si>
    <t>25.03.2026 - 29.03.2026</t>
  </si>
  <si>
    <t>Qurbonov Lochinbek Shoymardon o`g`li</t>
  </si>
  <si>
    <t>Nukus, Xorazm</t>
  </si>
  <si>
    <t>27.03.2026 - 31.03.2026</t>
  </si>
  <si>
    <t>Tojimurodov Shohzod xxx</t>
  </si>
  <si>
    <t>Abdurazzoqov Alisher Abdug`apporovich</t>
  </si>
  <si>
    <t>21.03.2026 - 29.03.2026</t>
  </si>
  <si>
    <t>Jumaniyozov Sarvarbek Rashidovich</t>
  </si>
  <si>
    <t>Qarshi, Xorazm</t>
  </si>
  <si>
    <t>Xasanov Abbos Zokirjonovich</t>
  </si>
  <si>
    <t>Surxondaryo</t>
  </si>
  <si>
    <t>14.03.2026 - 21.03.2026</t>
  </si>
  <si>
    <t>Aliyev Abbos Xakimovich</t>
  </si>
  <si>
    <t>24.03.2026 - 27.03.2026</t>
  </si>
  <si>
    <t>30.03.2026-01.04.2026</t>
  </si>
  <si>
    <t>Baymuratov Alisher Seydabullaevich</t>
  </si>
  <si>
    <t>Qoraqalpog'iston</t>
  </si>
  <si>
    <t>11.03.2026-01.04.2026</t>
  </si>
  <si>
    <t>Raxmatullayev O'tkir Jo'rayevich</t>
  </si>
  <si>
    <t>Sirdaryo</t>
  </si>
  <si>
    <t>26.03.2026-27.03.2026</t>
  </si>
  <si>
    <t>Mirzayev Mansur Dexkanovich</t>
  </si>
  <si>
    <t>30.03.2026-04.04.2026</t>
  </si>
  <si>
    <t>Vaydullayev Doston O'ktan O'g'li</t>
  </si>
  <si>
    <t>Buxoro, Qoraqalpog'iston</t>
  </si>
  <si>
    <t>22.03.2026-29.03.2026</t>
  </si>
  <si>
    <t>To'rayev Sanjar Farxod O'g'li</t>
  </si>
  <si>
    <t>Buxoro</t>
  </si>
  <si>
    <t>22.03.2026-28.03.2026</t>
  </si>
  <si>
    <t>Tashmuratov Abdulla Saparovich</t>
  </si>
  <si>
    <t>Toshkent</t>
  </si>
  <si>
    <t>Mamatmuradov Sherzod Rabbimqulovich</t>
  </si>
  <si>
    <t>Jizzax, Samarqand</t>
  </si>
  <si>
    <t>02.04.2026-04.04.2026</t>
  </si>
  <si>
    <t>Farg'ona</t>
  </si>
  <si>
    <t>Shaqqulov Azizbek Abduraxmanovich</t>
  </si>
  <si>
    <t>21.03.2026-03.04.2026</t>
  </si>
  <si>
    <t>17.03.2026-19.03.2026</t>
  </si>
  <si>
    <t>Xojiyev Jamshid Jalilovich</t>
  </si>
  <si>
    <t>03.04.2026-04.04.2026</t>
  </si>
  <si>
    <t>Seytmuratov Kutlimurat Baxadirovich</t>
  </si>
  <si>
    <t>27.03.2026-29.03.2026</t>
  </si>
  <si>
    <t>01.04.2026-04.04.2026</t>
  </si>
  <si>
    <t>01.04.2026-02.04.2026</t>
  </si>
  <si>
    <t>Muzropov Bahrom Ikrom O'g'li</t>
  </si>
  <si>
    <t>26.03.2026-31.03.2026</t>
  </si>
  <si>
    <t>Xasanov Umid Ulug'bek O'g'li</t>
  </si>
  <si>
    <t>04.04.2026-05.04.2026</t>
  </si>
  <si>
    <t>No'monov Humoyunbek Qahramon O'g'li</t>
  </si>
  <si>
    <t>Qurbonov Lochinbek Shoymardon O`g`li</t>
  </si>
  <si>
    <t>Djorayev Bahodir Rubent O`g`li</t>
  </si>
  <si>
    <t>Nabiyev Alisher Rustamjon O`g`li</t>
  </si>
  <si>
    <t>Axmedov Toxirjon Xasanjon O'g'li</t>
  </si>
  <si>
    <t>Buxoro, Navoiy</t>
  </si>
  <si>
    <t>03.04.2026-07.04.2026</t>
  </si>
  <si>
    <t>Jumanov Farrux Jahongir O'g'li</t>
  </si>
  <si>
    <t>Xamidov Doniyorbek Mavlonovich</t>
  </si>
  <si>
    <t>07.04.2026-08.04.2026</t>
  </si>
  <si>
    <t>Niyazov Jamshid Shavkat O'gli</t>
  </si>
  <si>
    <t>Sodiqov Baxtiyor Turaqulovich</t>
  </si>
  <si>
    <t>08.04.2026-11.04.2026</t>
  </si>
  <si>
    <t xml:space="preserve">Yakubov Umidbek Palvannazarovich </t>
  </si>
  <si>
    <t>09.04.2026-11.04.2026</t>
  </si>
  <si>
    <t>Andijon</t>
  </si>
  <si>
    <t>10.04.2026-13.04.2026</t>
  </si>
  <si>
    <t>Mirzayev Ravshan Rashidovich</t>
  </si>
  <si>
    <t>Xalmirzayev Elyorbek Daniyarovich</t>
  </si>
  <si>
    <t>Rajabov Jamshid Furqatovich</t>
  </si>
  <si>
    <t>Xayitqulov Muzaffar Baxriddinovich</t>
  </si>
  <si>
    <t>07.04.2026-12.04.2026</t>
  </si>
  <si>
    <t>Talipov Alisher Kuchkorovich</t>
  </si>
  <si>
    <t>13.04.2026-15.04.2026</t>
  </si>
  <si>
    <t>Xaydarov Otabek Mamasharipovich</t>
  </si>
  <si>
    <t>09.04.2026-12.04.2026</t>
  </si>
  <si>
    <t>Boboyev Zafarjon Nematovich</t>
  </si>
  <si>
    <t>11.04.2026-14.04.2026</t>
  </si>
  <si>
    <t>Aminov Sanatbek Yo'ldoshivich</t>
  </si>
  <si>
    <t>Irgashev Akmaljon Raxmatovich</t>
  </si>
  <si>
    <t>12.03.2026-07.04.2026</t>
  </si>
  <si>
    <t>Yuldashev Jaloliddin Saidovich</t>
  </si>
  <si>
    <t>12.03.2026-11.04.2026</t>
  </si>
  <si>
    <t>Mamatkulov Baxrom Ortikmatovich</t>
  </si>
  <si>
    <t>09.04.2026-14.04.2026</t>
  </si>
  <si>
    <t>Djumayeva Sarvar Ubaydullayevna</t>
  </si>
  <si>
    <t>10.04.2026-11.04.2026</t>
  </si>
  <si>
    <t>Kresov Anatoliy Vladimirovich</t>
  </si>
  <si>
    <t>26.03.2026-29.03.2026</t>
  </si>
  <si>
    <t>Xudoyberdiyev Dilshod Abdushukurovich</t>
  </si>
  <si>
    <t>Qashqadaryo, Surxondaryo</t>
  </si>
  <si>
    <t>05.04.2026-12.04.2026</t>
  </si>
  <si>
    <t>15.04.2026-16.04.2026</t>
  </si>
  <si>
    <t>Xorazov Ulug'bek Jumanazarovich</t>
  </si>
  <si>
    <t>Jizzax, Samarqand, Buxoro,Xorazm</t>
  </si>
  <si>
    <t>Tokishov Rashid Aygabulovich</t>
  </si>
  <si>
    <t>Berdiyev G'ayratbek Rustam O'g'li</t>
  </si>
  <si>
    <t>02.04.2026-03.04.2026</t>
  </si>
  <si>
    <t>Imomov Lazizjon O'rinboy O'g'li</t>
  </si>
  <si>
    <t>17.04.2026-19.04.2026</t>
  </si>
  <si>
    <t>Qo'chqarov Shoxrux Farrux O'g'li</t>
  </si>
  <si>
    <t>10.04.2026-14.04.2026</t>
  </si>
  <si>
    <t>Abbosov Adxamjon A'zamxo'jayev</t>
  </si>
  <si>
    <t>15.04.2026-17.04.2026</t>
  </si>
  <si>
    <t>Bozorboyev Murodjon Mirzabekovich</t>
  </si>
  <si>
    <t>10.03.2026-09.04.2026</t>
  </si>
  <si>
    <t>Muradov Akmaldjon Nuraliyevich</t>
  </si>
  <si>
    <t>Qashqadaryo</t>
  </si>
  <si>
    <t>Saroydinov Xabibillo G'iyosiddin O'g'li</t>
  </si>
  <si>
    <t>Usmanov Rasuljon Azimjon O'gli</t>
  </si>
  <si>
    <t>14.04.2026-20.04.2026</t>
  </si>
  <si>
    <t>13.04.2026-16.04.2026</t>
  </si>
  <si>
    <t xml:space="preserve">Nurmatov Zafar Hikmattillayevich </t>
  </si>
  <si>
    <t>13.04.2026-19.04.2026</t>
  </si>
  <si>
    <t>09.04.2026-19.04.2026</t>
  </si>
  <si>
    <t>Farg'ona, Namangan</t>
  </si>
  <si>
    <t>Xamrayev Zuxritdin Abduraxmanovich</t>
  </si>
  <si>
    <t>17.04.2026-18.04.2026</t>
  </si>
  <si>
    <t>Mo'minov Zokir Xolboyevich</t>
  </si>
  <si>
    <t xml:space="preserve">Azamov Umidjon Mirzoaliyevich </t>
  </si>
  <si>
    <t>14.04.2026-22.04.2026</t>
  </si>
  <si>
    <t>12.04.2026-20.04.2026</t>
  </si>
  <si>
    <t xml:space="preserve">Muazzamov Akmal Akbar O'g'li </t>
  </si>
  <si>
    <t>15.04.2026-18.04.2026</t>
  </si>
  <si>
    <t>Toxtayev Nozim Nigmatjonovich</t>
  </si>
  <si>
    <t>Xasanov Farxod Patxulla O'g'li</t>
  </si>
  <si>
    <t>Abilov Almuhammad O'ktam O'g'li</t>
  </si>
  <si>
    <t>14.04.2026-16.04.2026</t>
  </si>
  <si>
    <t>Egamshukurov Faridun Habibulloh O'g'li</t>
  </si>
  <si>
    <t>Maxmudov Raximjon Xamid O'g'li</t>
  </si>
  <si>
    <t>13.04.2026-18.04.2026</t>
  </si>
  <si>
    <t>13.04.2026-17.04.2026</t>
  </si>
  <si>
    <t>20.04.2026-21.04.2026</t>
  </si>
  <si>
    <t>Miraxmatov Bobur Ilxomjon O'g'li</t>
  </si>
  <si>
    <t>Farg'ona, Andijon</t>
  </si>
  <si>
    <t>Sherbekov Aziz Raxmatullayevich</t>
  </si>
  <si>
    <t xml:space="preserve">Shahrisabz, Surxandaryo, Samarqand </t>
  </si>
  <si>
    <t>16.04.2026-20.04.2026</t>
  </si>
  <si>
    <t>Pirimov Amirbek Firuzovich</t>
  </si>
  <si>
    <t xml:space="preserve">Umarov Komiljon Erkinovich </t>
  </si>
  <si>
    <t>Eshonqulov Shohruh Sunatulla O'g'li</t>
  </si>
  <si>
    <t>Samarqand, Navoiy</t>
  </si>
  <si>
    <t>15.04.2026-20.04.2026</t>
  </si>
  <si>
    <t>Xusainov Xusan Timurovich</t>
  </si>
  <si>
    <t>11.04.2026-20.04.2026</t>
  </si>
  <si>
    <t>20.04.2026-25.04.2026</t>
  </si>
  <si>
    <t>23.04.2026-26.04.2026</t>
  </si>
  <si>
    <t>20.04.2026-26.04.2026</t>
  </si>
  <si>
    <t>Shahrisabz, Qashqadaryo, Buxoro, Qoraqalpog'iston</t>
  </si>
  <si>
    <t>17.04.2026-25.04.2026</t>
  </si>
  <si>
    <t>Jo'rayev Sevinchbek Otabek O'g'li</t>
  </si>
  <si>
    <t>22.04.2026-24.04.2026</t>
  </si>
  <si>
    <t xml:space="preserve">Lebedeva Natalya Borisovna </t>
  </si>
  <si>
    <t>14.04.2026-18.04.2026</t>
  </si>
  <si>
    <t>Xalbayev Muxiddin Abdumalik Ugli</t>
  </si>
  <si>
    <t>Ummatov Otabek Isroil O'g'li</t>
  </si>
  <si>
    <t>Muxammadjonov Xondamir Dilmurodjon O'g'li</t>
  </si>
  <si>
    <t>08.04.2026-17.04.2026</t>
  </si>
  <si>
    <t>Kenjayev Nuriddin Nabijonovich</t>
  </si>
  <si>
    <t>Samarqand,Navoiy, Xorazm, Nukus, Buxoro</t>
  </si>
  <si>
    <t>23.04.2026 - 26.04.2026</t>
  </si>
  <si>
    <t>28.04.2026 - 29.04.2026</t>
  </si>
  <si>
    <t>Vaydullayev Doston O'ktam O'g'li</t>
  </si>
  <si>
    <t>Maxmudov Faxriddin Fazliddin o`g`li</t>
  </si>
  <si>
    <t>22.04.2026 - 23.04.2026</t>
  </si>
  <si>
    <t>26.04.2026 - 29.04.2026</t>
  </si>
  <si>
    <t>Rasulova Aziza Xolmuratovna</t>
  </si>
  <si>
    <t>23.04.2026 - 25.03.2026</t>
  </si>
  <si>
    <t>16.04.2026 - 27.04.2026</t>
  </si>
  <si>
    <t>Obidxonov Mansurxon Ma`ruf o`g`li</t>
  </si>
  <si>
    <t>Bulung`ur, Shahrisabz, Samarqand</t>
  </si>
  <si>
    <t>14.04.2026 - 27.04.2026</t>
  </si>
  <si>
    <t>Abdishukurov Odiljon Obitovich</t>
  </si>
  <si>
    <t>Normamatov Bobir Xamdam o`g`li</t>
  </si>
  <si>
    <t>21.04.2026 - 26.04.2026</t>
  </si>
  <si>
    <t>Toshev Muzaffar Norboboyevich</t>
  </si>
  <si>
    <t>20.04.2026 - 21.04.2026</t>
  </si>
  <si>
    <t>Karimov Sarvar Kamoliddin o`g`li</t>
  </si>
  <si>
    <t>10.04.2026 - 26.04.2026</t>
  </si>
  <si>
    <t>17.04.2026 - 18.04.2026</t>
  </si>
  <si>
    <t>Erkinov Abdulla Erkinovich</t>
  </si>
  <si>
    <t>25.04.2026 - 26.04.2026</t>
  </si>
  <si>
    <t>30.04.2026 - 02.05.2026</t>
  </si>
  <si>
    <t>Yoqubjonov Diyorbek Shuhrat o`g`li</t>
  </si>
  <si>
    <t>10.04.2026 - 27.04.2026</t>
  </si>
  <si>
    <t xml:space="preserve">05.04.2026 - 29.04.2026 </t>
  </si>
  <si>
    <t>26.04.2026 - 01.05.2026</t>
  </si>
  <si>
    <t>Ruzatov Tohirbek A`zam o`g`li</t>
  </si>
  <si>
    <t>28.04.2026 - 02.05.2026</t>
  </si>
  <si>
    <t>Xaydarov Jamshid Oromovch</t>
  </si>
  <si>
    <t>20.04.2026 - 02.05.2026</t>
  </si>
  <si>
    <t>Tojiyev Ibroxim Shavkat o`g`li</t>
  </si>
  <si>
    <t>Shomurodov Javlonbek Shuhrat o`g`li</t>
  </si>
  <si>
    <t>Bafoyev Jahongirmirzo Abror o`g`li</t>
  </si>
  <si>
    <t>Babanov Akmal Maxammadiyevich</t>
  </si>
  <si>
    <t>Abduqahhorov Asilbek Ahror o`g`li</t>
  </si>
  <si>
    <t>Usmonov Lazizbek Murodjon o`g`li</t>
  </si>
  <si>
    <t>Ergashev Jasurbek Zafar o`g`li</t>
  </si>
  <si>
    <t>Xolmatov Zikriyo Mirzayevich</t>
  </si>
  <si>
    <t>Mutalxodjayev Ubaydulla Alautdinovich</t>
  </si>
  <si>
    <t>Jabbarov Arslonbek Abduqayimovich</t>
  </si>
  <si>
    <t>Norboyev Ulug`bek Otaqulovich</t>
  </si>
  <si>
    <t>17.04.2026 - 03.05.2026</t>
  </si>
  <si>
    <t>Nazarov Bobur Farhod o`g`li</t>
  </si>
  <si>
    <t>Satayeva Dilfuza Abdullayevna</t>
  </si>
  <si>
    <t>11.04.2026 - 23.04.2026</t>
  </si>
  <si>
    <t>Nurullayev Najmiddin Pardayevich</t>
  </si>
  <si>
    <t>Qashqadaryo, Buxoro, Samarqand</t>
  </si>
  <si>
    <t>13.04.2026 - 04.05.2026</t>
  </si>
  <si>
    <t>Suyarov Aziz Xamidovich</t>
  </si>
  <si>
    <t>Mirzobadalov Abubakr Kosimovich</t>
  </si>
  <si>
    <t>03.04.2026 - 04.05.2026</t>
  </si>
  <si>
    <t>Xolboyev Idris Ehsmurodovich</t>
  </si>
  <si>
    <t>29.04.2026 - 02.05.2026</t>
  </si>
  <si>
    <t>Xolxojayev Adham Alisher o`g`li</t>
  </si>
  <si>
    <t>26.04.2026 - 03.05.2026</t>
  </si>
  <si>
    <t>26.04.2026 - 04.05.2026</t>
  </si>
  <si>
    <t>Sharipov Ergash Nasirovich</t>
  </si>
  <si>
    <t>30.04.2026 - 01.02.2026</t>
  </si>
  <si>
    <t>Isroilov Isroil Ixtiyor o`g`li</t>
  </si>
  <si>
    <t>Qurbonboyev Shohjahon Akmal o`g`li</t>
  </si>
  <si>
    <t>13.04.2026 - 02.05.2026</t>
  </si>
  <si>
    <t>Xamdamov Kutbiddin Abdimalikovich</t>
  </si>
  <si>
    <t>30.04.2026 - 04.05.2026</t>
  </si>
  <si>
    <t>Gafurov Bekzod Abduraxmonovich</t>
  </si>
  <si>
    <t>Murodov Muxtorjon Maxamadjon o`g`li</t>
  </si>
  <si>
    <t>22.04.2026 - 24.04.2026</t>
  </si>
  <si>
    <t>Qurbonov Sardor G`afurovich</t>
  </si>
  <si>
    <t>29.04.2026 - 01.05.2026</t>
  </si>
  <si>
    <t>Rahmatilyev Suhrob Muxtor o`g`li</t>
  </si>
  <si>
    <t>Abduraximov Abrorbek Abduraxmon o`g`li</t>
  </si>
  <si>
    <t>Jo`rayev Sevinchbek Otabek o`g`li</t>
  </si>
  <si>
    <t>O`rolov Xusniddin Baxodir o`g`li</t>
  </si>
  <si>
    <t>Karimov Qodir Baxriddinovich</t>
  </si>
  <si>
    <t>17.04.2026  - 03.05.2026</t>
  </si>
  <si>
    <t>Uktamov Jaxongir Ilxom o`g`li</t>
  </si>
  <si>
    <t>Sirdaryo, Samarqand, Surxondaryo, Xorazm</t>
  </si>
  <si>
    <t>27.04.2026 - 03.05.2026</t>
  </si>
  <si>
    <t>Sherov Sherzod Shuhratovich</t>
  </si>
  <si>
    <t>21.04.2026 - 23.04.2026</t>
  </si>
  <si>
    <t>Xayitbayev Otabek Baxram o`g`li</t>
  </si>
  <si>
    <t>Sobirov Jasur Ravshanjon o`g`li</t>
  </si>
  <si>
    <t>Xoliqulov Sardorjon Olimjon o`g`li</t>
  </si>
  <si>
    <t>Mo`minov Zokir Xolboyevich</t>
  </si>
  <si>
    <t>Imomnazarov Azizbek Erkinovich</t>
  </si>
  <si>
    <t>10.04.2026 - 10.04.2026</t>
  </si>
  <si>
    <t>Tursunov Javlonbek Sobirjon o`g`li</t>
  </si>
  <si>
    <t>Qayumov Dilshod Uktamjon o`g`li</t>
  </si>
  <si>
    <t>Kariyev Saidvalixon Xasan o`g`li</t>
  </si>
  <si>
    <t>01.05.2026 - 06.05.2026</t>
  </si>
  <si>
    <t>Qarshiyev Temur Elmurod o`g`li</t>
  </si>
  <si>
    <t>Sadullayev Zabixullo Xamidulla o`g`li</t>
  </si>
  <si>
    <t>Rasulov Abbos Yashinovich</t>
  </si>
  <si>
    <t>Azizov Quvonchbek Nasrullo o`g`li</t>
  </si>
  <si>
    <t>Nukus, Xorazm, Navoiy</t>
  </si>
  <si>
    <t>Tuxliyev Doston Safar o'g'li</t>
  </si>
  <si>
    <t>06.05.2026-07.05.2026</t>
  </si>
  <si>
    <t>05.05.2026-09.05.2026</t>
  </si>
  <si>
    <t>29.04.2026-02.05.2026</t>
  </si>
  <si>
    <t>01.05.2026-05.05.2026</t>
  </si>
  <si>
    <t>Atamuraddov Bozorboy Berdimuradovich</t>
  </si>
  <si>
    <t>05.05.2026-11.05.2026</t>
  </si>
  <si>
    <t xml:space="preserve">Tashmuradov Abdulla Saparovich </t>
  </si>
  <si>
    <t>06.05.2026-06.05.2026</t>
  </si>
  <si>
    <t>06.05.2026-11.05.2026</t>
  </si>
  <si>
    <t>Hakimov Firdavsiy Rashid o'g'li</t>
  </si>
  <si>
    <t>01.05.2026-06.05.2026</t>
  </si>
  <si>
    <t xml:space="preserve">To'layev Safarmurod Boymuhammad o'g'li </t>
  </si>
  <si>
    <t>Namangan, Andijon</t>
  </si>
  <si>
    <t>03.05.2026-08.05.2026</t>
  </si>
  <si>
    <t>04.05.2026-09.05.2026</t>
  </si>
  <si>
    <t>07.05.2026-09.05.2026</t>
  </si>
  <si>
    <t>Begiyev Baxodir Iskandarovich</t>
  </si>
  <si>
    <t>25.04.2026-10.05.2026</t>
  </si>
  <si>
    <t>Farg`ona, Namangan, Andijon</t>
  </si>
  <si>
    <t>Tadjibayev Sanjar Rustamjanocvich</t>
  </si>
  <si>
    <t>16.04.2026-08.05.2026</t>
  </si>
  <si>
    <t xml:space="preserve">Nazarova Dilfuza Muratovna </t>
  </si>
  <si>
    <t>07.05.2026-08.05.2026</t>
  </si>
  <si>
    <t xml:space="preserve">Maksudov Umidjon Raufjonovich </t>
  </si>
  <si>
    <t>30.04.2026-08.05.2026</t>
  </si>
  <si>
    <t>Zikirov Xurshid Hasan o'g'li</t>
  </si>
  <si>
    <t>06.05.2026-09.05.2026</t>
  </si>
  <si>
    <t>Kamilov Sardor Shavkatovich</t>
  </si>
  <si>
    <t>Jo'rayev Davron Shamsiddinovich</t>
  </si>
  <si>
    <t>Shaxrisabz</t>
  </si>
  <si>
    <t>12.05.2026-13.05.2026</t>
  </si>
  <si>
    <t>09.05.2026-11.05.2026</t>
  </si>
  <si>
    <t>06.05.2026-10.05.2026</t>
  </si>
  <si>
    <t>Abduraxmanov Shahruz Zokirjonovich</t>
  </si>
  <si>
    <t>04.05.2026-06.05.2026</t>
  </si>
  <si>
    <t>12.05.2026-16.05.2026</t>
  </si>
  <si>
    <t>11.05.2026-16.05.2026</t>
  </si>
  <si>
    <t>Atanazarov Zoirbek Ziynat o'g'li</t>
  </si>
  <si>
    <t>29.04.2026-05.05.2026</t>
  </si>
  <si>
    <t>Mayusupov Rovshan Pukarbayevich</t>
  </si>
  <si>
    <t>Abduraxmonov Otabek Maqsudovich</t>
  </si>
  <si>
    <t>Sirdaryo,Jizzax</t>
  </si>
  <si>
    <t>05.05.2026-15.05.2026</t>
  </si>
  <si>
    <t>16.05.2026-17.05.2026</t>
  </si>
  <si>
    <t>Qashqadaryo, Shaxrisabz</t>
  </si>
  <si>
    <t>16.05.2026-18.05.2026</t>
  </si>
  <si>
    <t>14.05.2026-15.05.2026</t>
  </si>
  <si>
    <t>Yoqubov O'lmas Raxmatovich</t>
  </si>
  <si>
    <t>13.05.2026-15.05.2026</t>
  </si>
  <si>
    <t>15.05.2026-16.05.2026</t>
  </si>
  <si>
    <t>14.05.2026-14.05.2026</t>
  </si>
  <si>
    <t>Jizzax, Navoiy, Buxoro, Samarqand</t>
  </si>
  <si>
    <t>15.05.2026-17.05.2026</t>
  </si>
  <si>
    <t>05.05.2026-17.05.2026</t>
  </si>
  <si>
    <t>17.05.2026-17.05.2026</t>
  </si>
  <si>
    <t>Norov Shohruh Odil o'g'li</t>
  </si>
  <si>
    <t>11.05.2026-19.05.2026</t>
  </si>
  <si>
    <t>Qashqadaryo,Surxondaryo</t>
  </si>
  <si>
    <t>01.05.2026-04.05.2026</t>
  </si>
  <si>
    <t>Bozorov Sherzod Eshmanovich</t>
  </si>
  <si>
    <t>Sirdaryo, Jizzax</t>
  </si>
  <si>
    <t>14.05.2026-17.05.2026</t>
  </si>
  <si>
    <t>14.05.2026-19.05.2026</t>
  </si>
  <si>
    <t>14.05.2026-16.05.2026</t>
  </si>
  <si>
    <t>Sharipov Davronbek Atamurotovich</t>
  </si>
  <si>
    <t>Bulung'ur</t>
  </si>
  <si>
    <t>01.05.2026-15.05.2026</t>
  </si>
  <si>
    <t>16.04.2026-24.04.2026</t>
  </si>
  <si>
    <t>Qo'chqorov Muhriddin Muhiddin o'g'li</t>
  </si>
  <si>
    <t>17.05.2026-21.05.2026</t>
  </si>
  <si>
    <t>Surxondaryo,Buxoro</t>
  </si>
  <si>
    <t>Qoraqalpog'iston,Xorazm</t>
  </si>
  <si>
    <t>Allayarov Farrux Rustambekovich</t>
  </si>
  <si>
    <t>Nurulloyev Javohir Abdusalim o'g'li</t>
  </si>
  <si>
    <t>12.05.2026-20.05.2026</t>
  </si>
  <si>
    <t>21.05.2026 - 24.05.2026</t>
  </si>
  <si>
    <t>Andijon, Farg`ona</t>
  </si>
  <si>
    <t>Rahmatillayev Suhrob Muxtor o`g`li</t>
  </si>
  <si>
    <t>Nukus</t>
  </si>
  <si>
    <t>19.05.2026 - 23.05.2026</t>
  </si>
  <si>
    <t>Xudoyorov Davlatbek Xo`jam o`g`li</t>
  </si>
  <si>
    <t>Samarqand,Jizzax</t>
  </si>
  <si>
    <t>21.05.2026-23.05.2026</t>
  </si>
  <si>
    <t>19.05.2026 - 24.05.2026</t>
  </si>
  <si>
    <t>13.05.2026 - 24.05.2026</t>
  </si>
  <si>
    <t>22.05.2026 - 24.05.2026</t>
  </si>
  <si>
    <t>Toshev Ziyobek Husniddin o`g`li</t>
  </si>
  <si>
    <t>12.05.2026 - 22.05.2026</t>
  </si>
  <si>
    <t>21.05.2026 - 23.05.2026</t>
  </si>
  <si>
    <t>19.05.2026 - 20.05.2026</t>
  </si>
  <si>
    <t>Farg`ona,Andijon,Farg`ona,Qashqadaryo</t>
  </si>
  <si>
    <t>Ro`zimurodov Bek Ro`zimurod o`g`li</t>
  </si>
  <si>
    <t>Abdurazakov Baxodir Uzakovich</t>
  </si>
  <si>
    <t>18.05.2026 - 19.05.2026</t>
  </si>
  <si>
    <t>21.05.2026 - 26.05.2026</t>
  </si>
  <si>
    <t>18.05.2026 - 22.05.2026</t>
  </si>
  <si>
    <t>Namangan,Nukus,Xorazm</t>
  </si>
  <si>
    <t>13.05.2026 - 28.05.2026</t>
  </si>
  <si>
    <t>28.05.2026 - 28.05.2026</t>
  </si>
  <si>
    <t>Nurmatov Xayotjon Mirzayevich</t>
  </si>
  <si>
    <t>22.05.2026 - 25.05.2026</t>
  </si>
  <si>
    <t>Kayumov Murodjon Maxmudjonovich</t>
  </si>
  <si>
    <t>27.04.2026 - 26.05.2026</t>
  </si>
  <si>
    <t>25.05.2026 - 30.05.2026</t>
  </si>
  <si>
    <t xml:space="preserve">21.05.2026 - 26.05.2026 </t>
  </si>
  <si>
    <t>Qo`chqarov Shoxrux Farrux o`g`li</t>
  </si>
  <si>
    <t xml:space="preserve">21.05.2026 - 24.05.2026 </t>
  </si>
  <si>
    <t>13.05.2026 - 26.05.2026</t>
  </si>
  <si>
    <t>Xolmurzayev Alisher Shaydulovich</t>
  </si>
  <si>
    <t>06.05.2026 - 30.05.2026</t>
  </si>
  <si>
    <t>Abdusaidov Sunnatullo Xusanovich</t>
  </si>
  <si>
    <t>11.05.2026 - 26.05.2026</t>
  </si>
  <si>
    <t>30.05.2026 - 01.06.2026</t>
  </si>
  <si>
    <t>30.05.2026 - 30.05.2026</t>
  </si>
  <si>
    <t>Nurmatov zafar Hikmatillayevich</t>
  </si>
  <si>
    <t>Komilov Avazxon Baxodir o`g`li</t>
  </si>
  <si>
    <t>Tangirov Kurbonali Urolovich</t>
  </si>
  <si>
    <t>24.05.2026 - 26.05.2026</t>
  </si>
  <si>
    <t>Nishanov Yusuf Mamatovich</t>
  </si>
  <si>
    <t>19.05.2026 - 22.05.2026</t>
  </si>
  <si>
    <t>Abdurazoqov Alisher Abdug`apporovich</t>
  </si>
  <si>
    <t>23.05.2026 - 29.05.2026</t>
  </si>
  <si>
    <t>13.05.2026 - 31.05.2026</t>
  </si>
  <si>
    <t>Kenjayev Firdavs Fozil o`g`li</t>
  </si>
  <si>
    <t>20.05.2026 - 21.05.2026</t>
  </si>
  <si>
    <t>Bozorov Muhammad Obloqul o`g`li</t>
  </si>
  <si>
    <t>25.05.2026 - 26.05.2026</t>
  </si>
  <si>
    <t>Rayimov Sherzod Abdixalilovich</t>
  </si>
  <si>
    <t>10.05.2026 - 21.05.2026</t>
  </si>
  <si>
    <t>21.05.2026 - 27.05.2026</t>
  </si>
  <si>
    <t>29.05.2026 - 30.05.2026</t>
  </si>
  <si>
    <t>04.06.2026 - 06.06.2026</t>
  </si>
  <si>
    <t xml:space="preserve">Namangan </t>
  </si>
  <si>
    <t>31.05.2026 - 07.06.2026</t>
  </si>
  <si>
    <t>Timirov Shaxzod Shuhrat o'g'li</t>
  </si>
  <si>
    <t>22.05.2026 - 22.05.2026</t>
  </si>
  <si>
    <t>-</t>
  </si>
  <si>
    <t>30.05.2026 - 07.06.2026</t>
  </si>
  <si>
    <t>Shovkatov Sobirjon Olimjon o'g'li</t>
  </si>
  <si>
    <t>20.05.2026 - 20.05.2026</t>
  </si>
  <si>
    <t>01.06.2026 - 07.06.2026</t>
  </si>
  <si>
    <t>05.06.2026 - 05.06.2026</t>
  </si>
  <si>
    <t>04.06.2026 - 05.06.2026</t>
  </si>
  <si>
    <t>05.06.2026 - 07.06.2026</t>
  </si>
  <si>
    <t>Andijon,Namangan,Farg`ona,</t>
  </si>
  <si>
    <t>02.06.2026 - 04.06.2026</t>
  </si>
  <si>
    <t>01.06.2026 - 08.06.2026</t>
  </si>
  <si>
    <t>Sirdaryo,Shahrisabz</t>
  </si>
  <si>
    <t>01.06.2026 - 09.06.2026</t>
  </si>
  <si>
    <t>Samatov Xusniddin Valikulovich</t>
  </si>
  <si>
    <t>Bulung`ur, Buxoro</t>
  </si>
  <si>
    <t>01.06.2026 - 10.06.2026</t>
  </si>
  <si>
    <t>Xazratkulov Jasurbek Otabek o`g`li</t>
  </si>
  <si>
    <t>03.06.2026 - 03.03.2026</t>
  </si>
  <si>
    <t>Turgunov Diyarbek Zafarovich</t>
  </si>
  <si>
    <t>03.06.2026 - 06.06.2026</t>
  </si>
  <si>
    <t>08.06.2026 - 08.06.2026</t>
  </si>
  <si>
    <t>04.06.2026 - 07.06.2026</t>
  </si>
  <si>
    <t>06.06.2026 - 07.06.2026</t>
  </si>
  <si>
    <t>Jamolov Muxriddin Najmiddin o`g`li</t>
  </si>
  <si>
    <t>05.06.2026 - 06.06.2026</t>
  </si>
  <si>
    <t>Fozilov Abdulaziz Baxrom o`g`li</t>
  </si>
  <si>
    <t>20.05.2026 - 23.05.2026</t>
  </si>
  <si>
    <t>Bulung`ur</t>
  </si>
  <si>
    <t>09.06.2026 - 10.06.2026</t>
  </si>
  <si>
    <t>Yangiboyev Doniyor Egamberganovich</t>
  </si>
  <si>
    <t>Xolmuminov Mansur Rabbimovich</t>
  </si>
  <si>
    <t>03.06.2026 - 09.06.2026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</si>
</sst>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Aptos Narrow"/>
      <family val="2"/>
      <charset val="204"/>
      <scheme val="minor"/>
    </font>
    <font>
      <b/>
      <sz val="20"/>
      <color rgb="FF000000"/>
      <name val="Arial"/>
      <family val="2"/>
      <charset val="204"/>
    </font>
    <font>
      <b/>
      <sz val="25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sz val="11"/>
      <color theme="1"/>
      <name val="Aptos Narrow"/>
      <family val="2"/>
      <charset val="204"/>
      <scheme val="minor"/>
    </font>
    <font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20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0" fillId="3" borderId="0" xfId="0" applyFill="1"/>
    <xf numFmtId="2" fontId="0" fillId="0" borderId="1" xfId="0" applyNumberFormat="1" applyBorder="1" applyAlignment="1">
      <alignment horizontal="center" vertical="center"/>
    </xf>
    <xf numFmtId="43" fontId="3" fillId="2" borderId="1" xfId="1" applyFont="1" applyFill="1" applyBorder="1" applyAlignment="1">
      <alignment horizontal="center" vertical="center" wrapText="1"/>
    </xf>
    <xf numFmtId="43" fontId="0" fillId="0" borderId="1" xfId="1" applyFont="1" applyBorder="1" applyAlignment="1">
      <alignment horizontal="center" vertical="center"/>
    </xf>
    <xf numFmtId="43" fontId="0" fillId="3" borderId="1" xfId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43" fontId="3" fillId="2" borderId="1" xfId="1" applyFont="1" applyFill="1" applyBorder="1" applyAlignment="1">
      <alignment vertical="center" wrapText="1"/>
    </xf>
    <xf numFmtId="43" fontId="0" fillId="0" borderId="1" xfId="1" applyFont="1" applyBorder="1" applyAlignment="1">
      <alignment vertical="center"/>
    </xf>
    <xf numFmtId="43" fontId="0" fillId="3" borderId="1" xfId="1" applyFont="1" applyFill="1" applyBorder="1" applyAlignment="1">
      <alignment vertical="center"/>
    </xf>
    <xf numFmtId="43" fontId="3" fillId="2" borderId="1" xfId="1" applyFont="1" applyFill="1" applyBorder="1" applyAlignment="1">
      <alignment horizontal="center" wrapText="1"/>
    </xf>
    <xf numFmtId="43" fontId="0" fillId="0" borderId="1" xfId="1" applyFont="1" applyBorder="1" applyAlignment="1">
      <alignment horizont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4FF62-DA5D-40F0-8B78-3B0D10744178}">
  <dimension ref="A1:J441"/>
  <sheetViews>
    <sheetView tabSelected="1" workbookViewId="0">
      <selection activeCell="H340" sqref="H340"/>
    </sheetView>
  </sheetViews>
  <sheetFormatPr defaultColWidth="10.28515625" defaultRowHeight="23.25" customHeight="1" x14ac:dyDescent="0.25"/>
  <cols>
    <col min="1" max="1" width="7" style="3" customWidth="1"/>
    <col min="2" max="2" width="45.7109375" style="3" customWidth="1"/>
    <col min="3" max="3" width="40.42578125" style="3" bestFit="1" customWidth="1"/>
    <col min="4" max="4" width="36.7109375" style="3" customWidth="1"/>
    <col min="5" max="5" width="10.42578125" style="3" customWidth="1"/>
    <col min="6" max="6" width="31.28515625" style="16" customWidth="1"/>
    <col min="7" max="7" width="26.5703125" style="11" customWidth="1"/>
    <col min="8" max="8" width="26.42578125" style="11" customWidth="1"/>
    <col min="9" max="9" width="28.5703125" style="19" customWidth="1"/>
  </cols>
  <sheetData>
    <row r="1" spans="1:9" ht="35.25" customHeight="1" x14ac:dyDescent="0.4">
      <c r="A1" s="13" t="s">
        <v>9</v>
      </c>
      <c r="B1" s="14"/>
      <c r="C1" s="14"/>
      <c r="D1" s="14"/>
      <c r="E1" s="14"/>
      <c r="F1" s="14"/>
      <c r="G1" s="14"/>
      <c r="H1" s="14"/>
      <c r="I1" s="14"/>
    </row>
    <row r="2" spans="1:9" ht="41.25" customHeight="1" x14ac:dyDescent="0.25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15" t="s">
        <v>5</v>
      </c>
      <c r="G2" s="10" t="s">
        <v>6</v>
      </c>
      <c r="H2" s="10" t="s">
        <v>7</v>
      </c>
      <c r="I2" s="18" t="s">
        <v>8</v>
      </c>
    </row>
    <row r="3" spans="1:9" ht="23.25" customHeight="1" x14ac:dyDescent="0.25">
      <c r="A3" s="3">
        <v>1</v>
      </c>
      <c r="B3" s="3" t="s">
        <v>11</v>
      </c>
      <c r="C3" s="3" t="s">
        <v>12</v>
      </c>
      <c r="D3" s="3" t="s">
        <v>13</v>
      </c>
      <c r="E3" s="3">
        <v>3</v>
      </c>
      <c r="F3" s="16">
        <f>206000*3</f>
        <v>618000</v>
      </c>
      <c r="G3" s="11">
        <v>528140</v>
      </c>
      <c r="H3" s="11">
        <f>2*450000</f>
        <v>900000</v>
      </c>
      <c r="I3" s="19">
        <f>SUM(F3:H3)</f>
        <v>2046140</v>
      </c>
    </row>
    <row r="4" spans="1:9" ht="23.25" customHeight="1" x14ac:dyDescent="0.25">
      <c r="A4" s="3">
        <v>2</v>
      </c>
      <c r="B4" s="3" t="s">
        <v>14</v>
      </c>
      <c r="C4" s="3" t="s">
        <v>12</v>
      </c>
      <c r="D4" s="3" t="s">
        <v>13</v>
      </c>
      <c r="E4" s="3">
        <v>3</v>
      </c>
      <c r="F4" s="16">
        <f>206000*3</f>
        <v>618000</v>
      </c>
      <c r="G4" s="11">
        <v>528140</v>
      </c>
      <c r="H4" s="11">
        <f>2*450000</f>
        <v>900000</v>
      </c>
      <c r="I4" s="19">
        <f t="shared" ref="I4:I70" si="0">SUM(F4:H4)</f>
        <v>2046140</v>
      </c>
    </row>
    <row r="5" spans="1:9" ht="23.25" customHeight="1" x14ac:dyDescent="0.25">
      <c r="A5" s="3">
        <v>3</v>
      </c>
      <c r="B5" s="3" t="s">
        <v>15</v>
      </c>
      <c r="C5" s="3" t="s">
        <v>16</v>
      </c>
      <c r="D5" s="3" t="s">
        <v>17</v>
      </c>
      <c r="E5" s="3">
        <v>3</v>
      </c>
      <c r="F5" s="16">
        <v>618000</v>
      </c>
      <c r="G5" s="11">
        <v>355968</v>
      </c>
      <c r="H5" s="11">
        <f>2*450000</f>
        <v>900000</v>
      </c>
      <c r="I5" s="19">
        <f t="shared" si="0"/>
        <v>1873968</v>
      </c>
    </row>
    <row r="6" spans="1:9" ht="23.25" customHeight="1" x14ac:dyDescent="0.25">
      <c r="A6" s="3">
        <v>4</v>
      </c>
      <c r="B6" s="3" t="s">
        <v>18</v>
      </c>
      <c r="C6" s="3" t="s">
        <v>19</v>
      </c>
      <c r="D6" s="3" t="s">
        <v>20</v>
      </c>
      <c r="E6" s="3">
        <v>5</v>
      </c>
      <c r="F6" s="16">
        <f>5*206000</f>
        <v>1030000</v>
      </c>
      <c r="G6" s="11">
        <v>345256</v>
      </c>
      <c r="H6" s="11">
        <f>4*450000</f>
        <v>1800000</v>
      </c>
      <c r="I6" s="19">
        <f t="shared" si="0"/>
        <v>3175256</v>
      </c>
    </row>
    <row r="7" spans="1:9" ht="23.25" customHeight="1" x14ac:dyDescent="0.25">
      <c r="A7" s="3">
        <v>5</v>
      </c>
      <c r="B7" s="3" t="s">
        <v>21</v>
      </c>
      <c r="C7" s="3" t="s">
        <v>22</v>
      </c>
      <c r="D7" s="3" t="s">
        <v>23</v>
      </c>
      <c r="E7" s="3">
        <v>2</v>
      </c>
      <c r="F7" s="16">
        <v>412000</v>
      </c>
      <c r="G7" s="11">
        <f>709000+707834</f>
        <v>1416834</v>
      </c>
      <c r="H7" s="11">
        <f>500000</f>
        <v>500000</v>
      </c>
      <c r="I7" s="19">
        <f t="shared" si="0"/>
        <v>2328834</v>
      </c>
    </row>
    <row r="8" spans="1:9" ht="23.25" customHeight="1" x14ac:dyDescent="0.25">
      <c r="A8" s="3">
        <v>6</v>
      </c>
      <c r="B8" s="3" t="s">
        <v>24</v>
      </c>
      <c r="C8" s="3" t="s">
        <v>22</v>
      </c>
      <c r="D8" s="3" t="s">
        <v>25</v>
      </c>
      <c r="E8" s="3">
        <v>6</v>
      </c>
      <c r="F8" s="16">
        <v>1236000</v>
      </c>
      <c r="G8" s="11">
        <v>446408</v>
      </c>
      <c r="H8" s="11">
        <f>5*420000</f>
        <v>2100000</v>
      </c>
      <c r="I8" s="19">
        <f t="shared" si="0"/>
        <v>3782408</v>
      </c>
    </row>
    <row r="9" spans="1:9" ht="23.25" customHeight="1" x14ac:dyDescent="0.25">
      <c r="A9" s="3">
        <v>7</v>
      </c>
      <c r="B9" s="3" t="s">
        <v>26</v>
      </c>
      <c r="C9" s="3" t="s">
        <v>27</v>
      </c>
      <c r="D9" s="3" t="s">
        <v>28</v>
      </c>
      <c r="E9" s="3">
        <v>13</v>
      </c>
      <c r="F9" s="16">
        <f>13*206000</f>
        <v>2678000</v>
      </c>
      <c r="G9" s="11">
        <f>923675</f>
        <v>923675</v>
      </c>
      <c r="H9" s="11">
        <f>12*400000</f>
        <v>4800000</v>
      </c>
      <c r="I9" s="19">
        <f t="shared" si="0"/>
        <v>8401675</v>
      </c>
    </row>
    <row r="10" spans="1:9" ht="23.25" customHeight="1" x14ac:dyDescent="0.25">
      <c r="A10" s="3">
        <v>8</v>
      </c>
      <c r="B10" s="3" t="s">
        <v>29</v>
      </c>
      <c r="C10" s="3" t="s">
        <v>19</v>
      </c>
      <c r="D10" s="3" t="s">
        <v>30</v>
      </c>
      <c r="E10" s="3">
        <v>1</v>
      </c>
      <c r="F10" s="16">
        <v>206000</v>
      </c>
      <c r="G10" s="11">
        <v>2243378</v>
      </c>
      <c r="H10" s="11">
        <f>0</f>
        <v>0</v>
      </c>
      <c r="I10" s="19">
        <f t="shared" si="0"/>
        <v>2449378</v>
      </c>
    </row>
    <row r="11" spans="1:9" ht="23.25" customHeight="1" x14ac:dyDescent="0.25">
      <c r="A11" s="3">
        <v>9</v>
      </c>
      <c r="B11" s="3" t="s">
        <v>29</v>
      </c>
      <c r="C11" s="3" t="s">
        <v>31</v>
      </c>
      <c r="D11" s="3" t="s">
        <v>32</v>
      </c>
      <c r="E11" s="3">
        <v>1</v>
      </c>
      <c r="F11" s="16">
        <v>206000</v>
      </c>
      <c r="G11" s="11">
        <f>709000+508000</f>
        <v>1217000</v>
      </c>
      <c r="H11" s="11">
        <v>0</v>
      </c>
      <c r="I11" s="19">
        <f t="shared" si="0"/>
        <v>1423000</v>
      </c>
    </row>
    <row r="12" spans="1:9" ht="23.25" customHeight="1" x14ac:dyDescent="0.25">
      <c r="A12" s="3">
        <v>10</v>
      </c>
      <c r="B12" s="3" t="s">
        <v>33</v>
      </c>
      <c r="C12" s="3" t="s">
        <v>27</v>
      </c>
      <c r="D12" s="3" t="s">
        <v>28</v>
      </c>
      <c r="E12" s="3">
        <v>13</v>
      </c>
      <c r="F12" s="16">
        <v>2678000</v>
      </c>
      <c r="G12" s="11">
        <v>0</v>
      </c>
      <c r="H12" s="11">
        <f>12*400000</f>
        <v>4800000</v>
      </c>
      <c r="I12" s="19">
        <f t="shared" si="0"/>
        <v>7478000</v>
      </c>
    </row>
    <row r="13" spans="1:9" ht="23.25" customHeight="1" x14ac:dyDescent="0.25">
      <c r="A13" s="3">
        <v>11</v>
      </c>
      <c r="B13" s="3" t="s">
        <v>34</v>
      </c>
      <c r="C13" s="3" t="s">
        <v>35</v>
      </c>
      <c r="D13" s="3" t="s">
        <v>36</v>
      </c>
      <c r="E13" s="3">
        <v>1</v>
      </c>
      <c r="F13" s="16">
        <v>206000</v>
      </c>
      <c r="G13" s="11">
        <v>1408000</v>
      </c>
      <c r="H13" s="11">
        <v>0</v>
      </c>
      <c r="I13" s="19">
        <f t="shared" si="0"/>
        <v>1614000</v>
      </c>
    </row>
    <row r="14" spans="1:9" ht="23.25" customHeight="1" x14ac:dyDescent="0.25">
      <c r="A14" s="3">
        <v>12</v>
      </c>
      <c r="B14" s="3" t="s">
        <v>37</v>
      </c>
      <c r="C14" s="3" t="s">
        <v>35</v>
      </c>
      <c r="D14" s="3" t="s">
        <v>36</v>
      </c>
      <c r="E14" s="3">
        <v>1</v>
      </c>
      <c r="F14" s="16">
        <v>206000</v>
      </c>
      <c r="G14" s="11">
        <v>1408000</v>
      </c>
      <c r="H14" s="11">
        <v>0</v>
      </c>
      <c r="I14" s="19">
        <f t="shared" si="0"/>
        <v>1614000</v>
      </c>
    </row>
    <row r="15" spans="1:9" ht="23.25" customHeight="1" x14ac:dyDescent="0.25">
      <c r="A15" s="3">
        <v>13</v>
      </c>
      <c r="B15" s="3" t="s">
        <v>38</v>
      </c>
      <c r="C15" s="3" t="s">
        <v>35</v>
      </c>
      <c r="D15" s="3" t="s">
        <v>36</v>
      </c>
      <c r="E15" s="3">
        <v>1</v>
      </c>
      <c r="F15" s="16">
        <v>206000</v>
      </c>
      <c r="G15" s="11">
        <v>1408000</v>
      </c>
      <c r="H15" s="11">
        <v>0</v>
      </c>
      <c r="I15" s="19">
        <f t="shared" si="0"/>
        <v>1614000</v>
      </c>
    </row>
    <row r="16" spans="1:9" ht="23.25" customHeight="1" x14ac:dyDescent="0.25">
      <c r="A16" s="3">
        <v>14</v>
      </c>
      <c r="B16" s="3" t="s">
        <v>39</v>
      </c>
      <c r="C16" s="3" t="s">
        <v>40</v>
      </c>
      <c r="D16" s="3" t="s">
        <v>41</v>
      </c>
      <c r="E16" s="3">
        <v>5</v>
      </c>
      <c r="F16" s="16">
        <f>5*206000</f>
        <v>1030000</v>
      </c>
      <c r="G16" s="11">
        <v>2448214</v>
      </c>
      <c r="H16" s="11">
        <f>4*450000</f>
        <v>1800000</v>
      </c>
      <c r="I16" s="19">
        <f t="shared" si="0"/>
        <v>5278214</v>
      </c>
    </row>
    <row r="17" spans="1:9" ht="23.25" customHeight="1" x14ac:dyDescent="0.25">
      <c r="A17" s="3">
        <v>15</v>
      </c>
      <c r="B17" s="3" t="s">
        <v>42</v>
      </c>
      <c r="C17" s="3" t="s">
        <v>43</v>
      </c>
      <c r="D17" s="3" t="s">
        <v>44</v>
      </c>
      <c r="E17" s="3">
        <v>5</v>
      </c>
      <c r="F17" s="16">
        <v>1030000</v>
      </c>
      <c r="G17" s="11">
        <v>2167857</v>
      </c>
      <c r="H17" s="11">
        <f>4*450000</f>
        <v>1800000</v>
      </c>
      <c r="I17" s="19">
        <f t="shared" si="0"/>
        <v>4997857</v>
      </c>
    </row>
    <row r="18" spans="1:9" ht="23.25" customHeight="1" x14ac:dyDescent="0.25">
      <c r="A18" s="3">
        <v>16</v>
      </c>
      <c r="B18" s="3" t="s">
        <v>45</v>
      </c>
      <c r="C18" s="3" t="s">
        <v>43</v>
      </c>
      <c r="D18" s="3" t="s">
        <v>44</v>
      </c>
      <c r="E18" s="3">
        <v>5</v>
      </c>
      <c r="F18" s="16">
        <v>1030000</v>
      </c>
      <c r="G18" s="11">
        <v>2167857</v>
      </c>
      <c r="H18" s="11">
        <f>4*450000</f>
        <v>1800000</v>
      </c>
      <c r="I18" s="19">
        <f t="shared" si="0"/>
        <v>4997857</v>
      </c>
    </row>
    <row r="19" spans="1:9" ht="23.25" customHeight="1" x14ac:dyDescent="0.25">
      <c r="A19" s="3">
        <v>17</v>
      </c>
      <c r="B19" s="3" t="s">
        <v>46</v>
      </c>
      <c r="C19" s="3" t="s">
        <v>19</v>
      </c>
      <c r="D19" s="3" t="s">
        <v>47</v>
      </c>
      <c r="E19" s="3">
        <v>9</v>
      </c>
      <c r="F19" s="16">
        <f>9*206000</f>
        <v>1854000</v>
      </c>
      <c r="G19" s="11">
        <v>345256</v>
      </c>
      <c r="H19" s="11">
        <f>8*400000</f>
        <v>3200000</v>
      </c>
      <c r="I19" s="19">
        <f t="shared" si="0"/>
        <v>5399256</v>
      </c>
    </row>
    <row r="20" spans="1:9" ht="23.25" customHeight="1" x14ac:dyDescent="0.25">
      <c r="A20" s="3">
        <v>18</v>
      </c>
      <c r="B20" s="3" t="s">
        <v>48</v>
      </c>
      <c r="C20" s="3" t="s">
        <v>49</v>
      </c>
      <c r="D20" s="3" t="s">
        <v>41</v>
      </c>
      <c r="E20" s="3">
        <v>5</v>
      </c>
      <c r="F20" s="16">
        <f>5*206000</f>
        <v>1030000</v>
      </c>
      <c r="G20" s="11">
        <v>1769743</v>
      </c>
      <c r="H20" s="11">
        <f>4*450000</f>
        <v>1800000</v>
      </c>
      <c r="I20" s="19">
        <f t="shared" si="0"/>
        <v>4599743</v>
      </c>
    </row>
    <row r="21" spans="1:9" ht="23.25" customHeight="1" x14ac:dyDescent="0.25">
      <c r="A21" s="3">
        <v>19</v>
      </c>
      <c r="B21" s="3" t="s">
        <v>50</v>
      </c>
      <c r="C21" s="3" t="s">
        <v>51</v>
      </c>
      <c r="D21" s="3" t="s">
        <v>52</v>
      </c>
      <c r="E21" s="3">
        <v>8</v>
      </c>
      <c r="F21" s="16">
        <f>8*206000</f>
        <v>1648000</v>
      </c>
      <c r="G21" s="11">
        <f>583392</f>
        <v>583392</v>
      </c>
      <c r="H21" s="11">
        <f>7*420000</f>
        <v>2940000</v>
      </c>
      <c r="I21" s="19">
        <f t="shared" si="0"/>
        <v>5171392</v>
      </c>
    </row>
    <row r="22" spans="1:9" ht="23.25" customHeight="1" x14ac:dyDescent="0.25">
      <c r="A22" s="3">
        <v>20</v>
      </c>
      <c r="B22" s="3" t="s">
        <v>53</v>
      </c>
      <c r="C22" s="3" t="s">
        <v>31</v>
      </c>
      <c r="D22" s="3" t="s">
        <v>25</v>
      </c>
      <c r="E22" s="3">
        <v>6</v>
      </c>
      <c r="F22" s="16">
        <f>6*206000</f>
        <v>1236000</v>
      </c>
      <c r="G22" s="11">
        <v>160000</v>
      </c>
      <c r="H22" s="11">
        <f>5*450000</f>
        <v>2250000</v>
      </c>
      <c r="I22" s="19">
        <f t="shared" si="0"/>
        <v>3646000</v>
      </c>
    </row>
    <row r="23" spans="1:9" ht="23.25" customHeight="1" x14ac:dyDescent="0.25">
      <c r="A23" s="3">
        <v>21</v>
      </c>
      <c r="B23" s="3" t="s">
        <v>50</v>
      </c>
      <c r="C23" s="3" t="s">
        <v>22</v>
      </c>
      <c r="D23" s="3" t="s">
        <v>54</v>
      </c>
      <c r="E23" s="3">
        <v>4</v>
      </c>
      <c r="F23" s="16">
        <f>4*206000</f>
        <v>824000</v>
      </c>
      <c r="G23" s="11">
        <v>291696</v>
      </c>
      <c r="H23" s="11">
        <f>3*450000</f>
        <v>1350000</v>
      </c>
      <c r="I23" s="19">
        <f t="shared" si="0"/>
        <v>2465696</v>
      </c>
    </row>
    <row r="24" spans="1:9" ht="23.25" customHeight="1" x14ac:dyDescent="0.25">
      <c r="A24" s="3">
        <v>22</v>
      </c>
      <c r="B24" s="3" t="s">
        <v>26</v>
      </c>
      <c r="C24" s="3" t="s">
        <v>19</v>
      </c>
      <c r="D24" s="3" t="s">
        <v>55</v>
      </c>
      <c r="E24" s="3">
        <v>3</v>
      </c>
      <c r="F24" s="16">
        <v>618000</v>
      </c>
      <c r="G24" s="11">
        <v>0</v>
      </c>
      <c r="H24" s="11">
        <v>810000</v>
      </c>
      <c r="I24" s="19">
        <f t="shared" si="0"/>
        <v>1428000</v>
      </c>
    </row>
    <row r="25" spans="1:9" ht="23.25" customHeight="1" x14ac:dyDescent="0.25">
      <c r="A25" s="3">
        <v>23</v>
      </c>
      <c r="B25" s="3" t="s">
        <v>56</v>
      </c>
      <c r="C25" s="3" t="s">
        <v>57</v>
      </c>
      <c r="D25" s="3" t="s">
        <v>58</v>
      </c>
      <c r="E25" s="3">
        <v>22</v>
      </c>
      <c r="F25" s="16">
        <v>4532000</v>
      </c>
      <c r="G25" s="11">
        <v>1830749</v>
      </c>
      <c r="H25" s="11">
        <v>7560000</v>
      </c>
      <c r="I25" s="19">
        <f t="shared" si="0"/>
        <v>13922749</v>
      </c>
    </row>
    <row r="26" spans="1:9" ht="23.25" customHeight="1" x14ac:dyDescent="0.25">
      <c r="A26" s="3">
        <v>24</v>
      </c>
      <c r="B26" s="3" t="s">
        <v>59</v>
      </c>
      <c r="C26" s="4" t="s">
        <v>60</v>
      </c>
      <c r="D26" s="3" t="s">
        <v>61</v>
      </c>
      <c r="E26" s="3">
        <v>2</v>
      </c>
      <c r="F26" s="16">
        <v>412000</v>
      </c>
      <c r="G26" s="11">
        <v>97232</v>
      </c>
      <c r="H26" s="11">
        <v>380000</v>
      </c>
      <c r="I26" s="19">
        <f t="shared" si="0"/>
        <v>889232</v>
      </c>
    </row>
    <row r="27" spans="1:9" ht="23.25" customHeight="1" x14ac:dyDescent="0.25">
      <c r="A27" s="3">
        <v>25</v>
      </c>
      <c r="B27" s="3" t="s">
        <v>62</v>
      </c>
      <c r="C27" s="3" t="s">
        <v>60</v>
      </c>
      <c r="D27" s="3" t="s">
        <v>61</v>
      </c>
      <c r="E27" s="3">
        <v>2</v>
      </c>
      <c r="F27" s="16">
        <v>412000</v>
      </c>
      <c r="G27" s="11">
        <v>97232</v>
      </c>
      <c r="H27" s="11">
        <v>380000</v>
      </c>
      <c r="I27" s="19">
        <f t="shared" si="0"/>
        <v>889232</v>
      </c>
    </row>
    <row r="28" spans="1:9" ht="23.25" customHeight="1" x14ac:dyDescent="0.25">
      <c r="A28" s="3">
        <v>26</v>
      </c>
      <c r="B28" s="3" t="s">
        <v>93</v>
      </c>
      <c r="C28" s="3" t="s">
        <v>10</v>
      </c>
      <c r="D28" s="3" t="s">
        <v>63</v>
      </c>
      <c r="E28" s="3">
        <v>6</v>
      </c>
      <c r="F28" s="16">
        <v>1236000</v>
      </c>
      <c r="G28" s="11">
        <v>1353820</v>
      </c>
      <c r="H28" s="11">
        <v>2050000</v>
      </c>
      <c r="I28" s="19">
        <f t="shared" si="0"/>
        <v>4639820</v>
      </c>
    </row>
    <row r="29" spans="1:9" ht="23.25" customHeight="1" x14ac:dyDescent="0.25">
      <c r="A29" s="3">
        <v>27</v>
      </c>
      <c r="B29" s="3" t="s">
        <v>64</v>
      </c>
      <c r="C29" s="3" t="s">
        <v>65</v>
      </c>
      <c r="D29" s="3" t="s">
        <v>66</v>
      </c>
      <c r="E29" s="3">
        <v>8</v>
      </c>
      <c r="F29" s="16">
        <v>1648000</v>
      </c>
      <c r="G29" s="11">
        <v>2006918</v>
      </c>
      <c r="H29" s="11">
        <v>2730000</v>
      </c>
      <c r="I29" s="19">
        <f t="shared" si="0"/>
        <v>6384918</v>
      </c>
    </row>
    <row r="30" spans="1:9" ht="23.25" customHeight="1" x14ac:dyDescent="0.25">
      <c r="A30" s="3">
        <v>28</v>
      </c>
      <c r="B30" s="3" t="s">
        <v>67</v>
      </c>
      <c r="C30" s="3" t="s">
        <v>68</v>
      </c>
      <c r="D30" s="3" t="s">
        <v>69</v>
      </c>
      <c r="E30" s="3">
        <v>7</v>
      </c>
      <c r="F30" s="16">
        <v>1442000</v>
      </c>
      <c r="G30" s="11">
        <v>798582</v>
      </c>
      <c r="H30" s="11">
        <v>2460000</v>
      </c>
      <c r="I30" s="19">
        <f t="shared" si="0"/>
        <v>4700582</v>
      </c>
    </row>
    <row r="31" spans="1:9" ht="23.25" customHeight="1" x14ac:dyDescent="0.25">
      <c r="A31" s="3">
        <v>29</v>
      </c>
      <c r="B31" s="3" t="s">
        <v>29</v>
      </c>
      <c r="C31" s="3" t="s">
        <v>22</v>
      </c>
      <c r="D31" s="5">
        <v>46116</v>
      </c>
      <c r="E31" s="3">
        <v>1</v>
      </c>
      <c r="F31" s="16">
        <v>206000</v>
      </c>
      <c r="G31" s="11">
        <v>709000</v>
      </c>
      <c r="H31" s="11">
        <v>0</v>
      </c>
      <c r="I31" s="19">
        <f t="shared" si="0"/>
        <v>915000</v>
      </c>
    </row>
    <row r="32" spans="1:9" ht="23.25" customHeight="1" x14ac:dyDescent="0.25">
      <c r="A32" s="3">
        <v>30</v>
      </c>
      <c r="B32" s="3" t="s">
        <v>70</v>
      </c>
      <c r="C32" s="3" t="s">
        <v>71</v>
      </c>
      <c r="D32" s="5">
        <v>46107</v>
      </c>
      <c r="E32" s="3">
        <v>1</v>
      </c>
      <c r="F32" s="16">
        <v>206000</v>
      </c>
      <c r="G32" s="11">
        <v>97232</v>
      </c>
      <c r="H32" s="11">
        <v>0</v>
      </c>
      <c r="I32" s="19">
        <f t="shared" si="0"/>
        <v>303232</v>
      </c>
    </row>
    <row r="33" spans="1:9" ht="23.25" customHeight="1" x14ac:dyDescent="0.25">
      <c r="A33" s="3">
        <v>31</v>
      </c>
      <c r="B33" s="3" t="s">
        <v>72</v>
      </c>
      <c r="C33" s="3" t="s">
        <v>73</v>
      </c>
      <c r="D33" s="3" t="s">
        <v>61</v>
      </c>
      <c r="E33" s="3">
        <v>2</v>
      </c>
      <c r="F33" s="16">
        <v>412000</v>
      </c>
      <c r="G33" s="11">
        <v>1025536</v>
      </c>
      <c r="H33" s="11">
        <v>370000</v>
      </c>
      <c r="I33" s="19">
        <f t="shared" si="0"/>
        <v>1807536</v>
      </c>
    </row>
    <row r="34" spans="1:9" ht="23.25" customHeight="1" x14ac:dyDescent="0.25">
      <c r="A34" s="3">
        <v>32</v>
      </c>
      <c r="B34" s="3" t="s">
        <v>21</v>
      </c>
      <c r="C34" s="3" t="s">
        <v>22</v>
      </c>
      <c r="D34" s="3" t="s">
        <v>74</v>
      </c>
      <c r="E34" s="3">
        <v>3</v>
      </c>
      <c r="F34" s="16">
        <v>618000</v>
      </c>
      <c r="G34" s="11">
        <v>1651306</v>
      </c>
      <c r="H34" s="11">
        <v>750000</v>
      </c>
      <c r="I34" s="19">
        <f t="shared" si="0"/>
        <v>3019306</v>
      </c>
    </row>
    <row r="35" spans="1:9" ht="23.25" customHeight="1" x14ac:dyDescent="0.25">
      <c r="A35" s="3">
        <v>33</v>
      </c>
      <c r="B35" s="3" t="s">
        <v>33</v>
      </c>
      <c r="C35" s="3" t="s">
        <v>75</v>
      </c>
      <c r="D35" s="3" t="s">
        <v>55</v>
      </c>
      <c r="E35" s="3">
        <v>3</v>
      </c>
      <c r="F35" s="16">
        <v>618000</v>
      </c>
      <c r="G35" s="11">
        <v>0</v>
      </c>
      <c r="H35" s="11">
        <v>830000</v>
      </c>
      <c r="I35" s="19">
        <f t="shared" si="0"/>
        <v>1448000</v>
      </c>
    </row>
    <row r="36" spans="1:9" ht="23.25" customHeight="1" x14ac:dyDescent="0.25">
      <c r="A36" s="3">
        <v>34</v>
      </c>
      <c r="B36" s="3" t="s">
        <v>76</v>
      </c>
      <c r="C36" s="3" t="s">
        <v>51</v>
      </c>
      <c r="D36" s="3" t="s">
        <v>77</v>
      </c>
      <c r="E36" s="3">
        <v>14</v>
      </c>
      <c r="F36" s="16">
        <v>2884000</v>
      </c>
      <c r="G36" s="11">
        <v>3716194</v>
      </c>
      <c r="H36" s="11">
        <v>1071200</v>
      </c>
      <c r="I36" s="19">
        <f t="shared" si="0"/>
        <v>7671394</v>
      </c>
    </row>
    <row r="37" spans="1:9" ht="23.25" customHeight="1" x14ac:dyDescent="0.25">
      <c r="A37" s="3">
        <v>35</v>
      </c>
      <c r="B37" s="3" t="s">
        <v>76</v>
      </c>
      <c r="C37" s="3" t="s">
        <v>31</v>
      </c>
      <c r="D37" s="3" t="s">
        <v>78</v>
      </c>
      <c r="E37" s="3">
        <v>3</v>
      </c>
      <c r="F37" s="16">
        <v>618000</v>
      </c>
      <c r="G37" s="11">
        <v>206000</v>
      </c>
      <c r="H37" s="11">
        <v>680000</v>
      </c>
      <c r="I37" s="19">
        <f t="shared" si="0"/>
        <v>1504000</v>
      </c>
    </row>
    <row r="38" spans="1:9" ht="23.25" customHeight="1" x14ac:dyDescent="0.25">
      <c r="A38" s="3">
        <v>36</v>
      </c>
      <c r="B38" s="3" t="s">
        <v>79</v>
      </c>
      <c r="C38" s="3" t="s">
        <v>71</v>
      </c>
      <c r="D38" s="3" t="s">
        <v>80</v>
      </c>
      <c r="E38" s="3">
        <v>2</v>
      </c>
      <c r="F38" s="16">
        <v>412000</v>
      </c>
      <c r="G38" s="11">
        <v>419416</v>
      </c>
      <c r="H38" s="11">
        <v>410000</v>
      </c>
      <c r="I38" s="19">
        <f t="shared" si="0"/>
        <v>1241416</v>
      </c>
    </row>
    <row r="39" spans="1:9" ht="23.25" customHeight="1" x14ac:dyDescent="0.25">
      <c r="A39" s="3">
        <v>37</v>
      </c>
      <c r="B39" s="3" t="s">
        <v>81</v>
      </c>
      <c r="C39" s="3" t="s">
        <v>31</v>
      </c>
      <c r="D39" s="3" t="s">
        <v>82</v>
      </c>
      <c r="E39" s="3">
        <v>3</v>
      </c>
      <c r="F39" s="16">
        <v>618000</v>
      </c>
      <c r="G39" s="11">
        <v>774560</v>
      </c>
      <c r="H39" s="11">
        <v>495000</v>
      </c>
      <c r="I39" s="19">
        <f t="shared" si="0"/>
        <v>1887560</v>
      </c>
    </row>
    <row r="40" spans="1:9" ht="23.25" customHeight="1" x14ac:dyDescent="0.25">
      <c r="A40" s="3">
        <v>38</v>
      </c>
      <c r="B40" s="3" t="s">
        <v>92</v>
      </c>
      <c r="C40" s="3" t="s">
        <v>22</v>
      </c>
      <c r="D40" s="3" t="s">
        <v>83</v>
      </c>
      <c r="E40" s="3">
        <v>4</v>
      </c>
      <c r="F40" s="16">
        <v>824000</v>
      </c>
      <c r="G40" s="11">
        <v>848377</v>
      </c>
      <c r="H40" s="11">
        <v>1050000</v>
      </c>
      <c r="I40" s="19">
        <f t="shared" si="0"/>
        <v>2722377</v>
      </c>
    </row>
    <row r="41" spans="1:9" ht="23.25" customHeight="1" x14ac:dyDescent="0.25">
      <c r="A41" s="3">
        <v>39</v>
      </c>
      <c r="B41" s="3" t="s">
        <v>48</v>
      </c>
      <c r="C41" s="3" t="s">
        <v>75</v>
      </c>
      <c r="D41" s="3" t="s">
        <v>84</v>
      </c>
      <c r="E41" s="3">
        <v>2</v>
      </c>
      <c r="F41" s="16">
        <v>412000</v>
      </c>
      <c r="G41" s="11">
        <v>786390</v>
      </c>
      <c r="H41" s="11">
        <v>380000</v>
      </c>
      <c r="I41" s="19">
        <f t="shared" si="0"/>
        <v>1578390</v>
      </c>
    </row>
    <row r="42" spans="1:9" ht="23.25" customHeight="1" x14ac:dyDescent="0.25">
      <c r="A42" s="3">
        <v>40</v>
      </c>
      <c r="B42" s="3" t="s">
        <v>91</v>
      </c>
      <c r="C42" s="3" t="s">
        <v>22</v>
      </c>
      <c r="D42" s="3" t="s">
        <v>83</v>
      </c>
      <c r="E42" s="3">
        <v>4</v>
      </c>
      <c r="F42" s="16">
        <v>824000</v>
      </c>
      <c r="G42" s="11">
        <v>693937</v>
      </c>
      <c r="H42" s="11">
        <v>1050000</v>
      </c>
      <c r="I42" s="19">
        <f t="shared" si="0"/>
        <v>2567937</v>
      </c>
    </row>
    <row r="43" spans="1:9" ht="23.25" customHeight="1" x14ac:dyDescent="0.25">
      <c r="A43" s="3">
        <v>41</v>
      </c>
      <c r="B43" s="3" t="s">
        <v>53</v>
      </c>
      <c r="C43" s="3" t="s">
        <v>22</v>
      </c>
      <c r="D43" s="3" t="s">
        <v>83</v>
      </c>
      <c r="E43" s="3">
        <v>4</v>
      </c>
      <c r="F43" s="16">
        <v>824000</v>
      </c>
      <c r="G43" s="11">
        <v>848377</v>
      </c>
      <c r="H43" s="11">
        <v>1050000</v>
      </c>
      <c r="I43" s="19">
        <f t="shared" si="0"/>
        <v>2722377</v>
      </c>
    </row>
    <row r="44" spans="1:9" ht="23.25" customHeight="1" x14ac:dyDescent="0.25">
      <c r="A44" s="3">
        <v>42</v>
      </c>
      <c r="B44" s="3" t="s">
        <v>85</v>
      </c>
      <c r="C44" s="3" t="s">
        <v>71</v>
      </c>
      <c r="D44" s="3" t="s">
        <v>86</v>
      </c>
      <c r="E44" s="3">
        <v>6</v>
      </c>
      <c r="F44" s="16">
        <v>1236000</v>
      </c>
      <c r="G44" s="11">
        <v>321360</v>
      </c>
      <c r="H44" s="11">
        <v>1875000</v>
      </c>
      <c r="I44" s="19">
        <f t="shared" si="0"/>
        <v>3432360</v>
      </c>
    </row>
    <row r="45" spans="1:9" ht="23.25" customHeight="1" x14ac:dyDescent="0.25">
      <c r="A45" s="3">
        <v>43</v>
      </c>
      <c r="B45" s="3" t="s">
        <v>87</v>
      </c>
      <c r="C45" s="3" t="s">
        <v>75</v>
      </c>
      <c r="D45" s="3" t="s">
        <v>88</v>
      </c>
      <c r="E45" s="3">
        <v>2</v>
      </c>
      <c r="F45" s="16">
        <v>412000</v>
      </c>
      <c r="G45" s="11">
        <v>0</v>
      </c>
      <c r="H45" s="11">
        <v>420000</v>
      </c>
      <c r="I45" s="19">
        <f t="shared" si="0"/>
        <v>832000</v>
      </c>
    </row>
    <row r="46" spans="1:9" ht="23.25" customHeight="1" x14ac:dyDescent="0.25">
      <c r="A46" s="3">
        <v>44</v>
      </c>
      <c r="B46" s="3" t="s">
        <v>89</v>
      </c>
      <c r="C46" s="3" t="s">
        <v>75</v>
      </c>
      <c r="D46" s="3" t="s">
        <v>88</v>
      </c>
      <c r="E46" s="3">
        <v>2</v>
      </c>
      <c r="F46" s="16">
        <v>412000</v>
      </c>
      <c r="G46" s="11">
        <v>0</v>
      </c>
      <c r="H46" s="11">
        <v>420000</v>
      </c>
      <c r="I46" s="19">
        <f t="shared" si="0"/>
        <v>832000</v>
      </c>
    </row>
    <row r="47" spans="1:9" ht="23.25" customHeight="1" x14ac:dyDescent="0.25">
      <c r="A47" s="3">
        <v>45</v>
      </c>
      <c r="B47" s="3" t="s">
        <v>90</v>
      </c>
      <c r="C47" s="3" t="s">
        <v>94</v>
      </c>
      <c r="D47" s="3" t="s">
        <v>95</v>
      </c>
      <c r="E47" s="3">
        <v>5</v>
      </c>
      <c r="F47" s="16">
        <v>1030000</v>
      </c>
      <c r="G47" s="11">
        <v>1580854</v>
      </c>
      <c r="H47" s="11">
        <v>1680000</v>
      </c>
      <c r="I47" s="19">
        <f t="shared" si="0"/>
        <v>4290854</v>
      </c>
    </row>
    <row r="48" spans="1:9" ht="23.25" customHeight="1" x14ac:dyDescent="0.25">
      <c r="A48" s="3">
        <v>46</v>
      </c>
      <c r="B48" s="3" t="s">
        <v>96</v>
      </c>
      <c r="C48" s="3" t="s">
        <v>94</v>
      </c>
      <c r="D48" s="3" t="s">
        <v>95</v>
      </c>
      <c r="E48" s="3">
        <v>5</v>
      </c>
      <c r="F48" s="16">
        <v>1030000</v>
      </c>
      <c r="G48" s="11">
        <v>1580857</v>
      </c>
      <c r="H48" s="11">
        <v>1680000</v>
      </c>
      <c r="I48" s="19">
        <f t="shared" si="0"/>
        <v>4290857</v>
      </c>
    </row>
    <row r="49" spans="1:9" ht="23.25" customHeight="1" x14ac:dyDescent="0.25">
      <c r="A49" s="3">
        <v>47</v>
      </c>
      <c r="B49" s="3" t="s">
        <v>97</v>
      </c>
      <c r="C49" s="3" t="s">
        <v>71</v>
      </c>
      <c r="D49" s="3" t="s">
        <v>98</v>
      </c>
      <c r="E49" s="3">
        <v>2</v>
      </c>
      <c r="F49" s="16">
        <v>412000</v>
      </c>
      <c r="G49" s="11">
        <v>345256</v>
      </c>
      <c r="H49" s="11">
        <v>430000</v>
      </c>
      <c r="I49" s="19">
        <f t="shared" si="0"/>
        <v>1187256</v>
      </c>
    </row>
    <row r="50" spans="1:9" ht="23.25" customHeight="1" x14ac:dyDescent="0.25">
      <c r="A50" s="3">
        <v>48</v>
      </c>
      <c r="B50" s="3" t="s">
        <v>99</v>
      </c>
      <c r="C50" s="3" t="s">
        <v>71</v>
      </c>
      <c r="D50" s="5">
        <v>46115</v>
      </c>
      <c r="E50" s="3">
        <v>1</v>
      </c>
      <c r="F50" s="16">
        <v>206000</v>
      </c>
      <c r="G50" s="11">
        <v>206000</v>
      </c>
      <c r="H50" s="11">
        <v>0</v>
      </c>
      <c r="I50" s="19">
        <f t="shared" si="0"/>
        <v>412000</v>
      </c>
    </row>
    <row r="51" spans="1:9" ht="23.25" customHeight="1" x14ac:dyDescent="0.25">
      <c r="A51" s="3">
        <v>49</v>
      </c>
      <c r="B51" s="3" t="s">
        <v>100</v>
      </c>
      <c r="C51" s="3" t="s">
        <v>22</v>
      </c>
      <c r="D51" s="5">
        <v>46121</v>
      </c>
      <c r="E51" s="3">
        <v>1</v>
      </c>
      <c r="F51" s="16">
        <v>206000</v>
      </c>
      <c r="G51" s="11">
        <v>877450</v>
      </c>
      <c r="H51" s="11">
        <v>0</v>
      </c>
      <c r="I51" s="19">
        <f t="shared" si="0"/>
        <v>1083450</v>
      </c>
    </row>
    <row r="52" spans="1:9" ht="23.25" customHeight="1" x14ac:dyDescent="0.25">
      <c r="A52" s="3">
        <v>50</v>
      </c>
      <c r="B52" s="3" t="s">
        <v>93</v>
      </c>
      <c r="C52" s="3" t="s">
        <v>68</v>
      </c>
      <c r="D52" s="3" t="s">
        <v>101</v>
      </c>
      <c r="E52" s="3">
        <v>4</v>
      </c>
      <c r="F52" s="16">
        <v>824000</v>
      </c>
      <c r="G52" s="11">
        <v>2328830</v>
      </c>
      <c r="H52" s="11">
        <v>1110000</v>
      </c>
      <c r="I52" s="19">
        <f t="shared" si="0"/>
        <v>4262830</v>
      </c>
    </row>
    <row r="53" spans="1:9" ht="23.25" customHeight="1" x14ac:dyDescent="0.25">
      <c r="A53" s="3">
        <v>51</v>
      </c>
      <c r="B53" s="3" t="s">
        <v>102</v>
      </c>
      <c r="C53" s="3" t="s">
        <v>71</v>
      </c>
      <c r="D53" s="3" t="s">
        <v>103</v>
      </c>
      <c r="E53" s="3">
        <v>3</v>
      </c>
      <c r="F53" s="16">
        <v>206000</v>
      </c>
      <c r="G53" s="11">
        <v>2260681</v>
      </c>
      <c r="H53" s="11">
        <v>740000</v>
      </c>
      <c r="I53" s="19">
        <f t="shared" si="0"/>
        <v>3206681</v>
      </c>
    </row>
    <row r="54" spans="1:9" ht="23.25" customHeight="1" x14ac:dyDescent="0.25">
      <c r="A54" s="3">
        <v>52</v>
      </c>
      <c r="B54" s="3" t="s">
        <v>45</v>
      </c>
      <c r="C54" s="3" t="s">
        <v>104</v>
      </c>
      <c r="D54" s="3" t="s">
        <v>105</v>
      </c>
      <c r="E54" s="3">
        <v>4</v>
      </c>
      <c r="F54" s="16">
        <v>824000</v>
      </c>
      <c r="G54" s="11">
        <v>368328</v>
      </c>
      <c r="H54" s="11">
        <v>1155000</v>
      </c>
      <c r="I54" s="19">
        <f t="shared" si="0"/>
        <v>2347328</v>
      </c>
    </row>
    <row r="55" spans="1:9" ht="23.25" customHeight="1" x14ac:dyDescent="0.25">
      <c r="A55" s="3">
        <v>53</v>
      </c>
      <c r="B55" s="3" t="s">
        <v>106</v>
      </c>
      <c r="C55" s="3" t="s">
        <v>104</v>
      </c>
      <c r="D55" s="3" t="s">
        <v>105</v>
      </c>
      <c r="E55" s="3">
        <v>4</v>
      </c>
      <c r="F55" s="16">
        <v>824000</v>
      </c>
      <c r="G55" s="11">
        <v>368328</v>
      </c>
      <c r="H55" s="11">
        <v>1155000</v>
      </c>
      <c r="I55" s="19">
        <f t="shared" si="0"/>
        <v>2347328</v>
      </c>
    </row>
    <row r="56" spans="1:9" ht="23.25" customHeight="1" x14ac:dyDescent="0.25">
      <c r="A56" s="3">
        <v>54</v>
      </c>
      <c r="B56" s="3" t="s">
        <v>107</v>
      </c>
      <c r="C56" s="3" t="s">
        <v>71</v>
      </c>
      <c r="D56" s="3" t="s">
        <v>103</v>
      </c>
      <c r="E56" s="3">
        <v>3</v>
      </c>
      <c r="F56" s="16">
        <v>206000</v>
      </c>
      <c r="G56" s="11">
        <v>368328</v>
      </c>
      <c r="H56" s="11">
        <v>800000</v>
      </c>
      <c r="I56" s="19">
        <f t="shared" si="0"/>
        <v>1374328</v>
      </c>
    </row>
    <row r="57" spans="1:9" ht="23.25" customHeight="1" x14ac:dyDescent="0.25">
      <c r="A57" s="3">
        <v>55</v>
      </c>
      <c r="B57" s="3" t="s">
        <v>108</v>
      </c>
      <c r="C57" s="3" t="s">
        <v>71</v>
      </c>
      <c r="D57" s="3" t="s">
        <v>103</v>
      </c>
      <c r="E57" s="3">
        <v>3</v>
      </c>
      <c r="F57" s="16">
        <v>206000</v>
      </c>
      <c r="G57" s="11">
        <v>1062900</v>
      </c>
      <c r="H57" s="11">
        <v>790000</v>
      </c>
      <c r="I57" s="19">
        <f t="shared" si="0"/>
        <v>2058900</v>
      </c>
    </row>
    <row r="58" spans="1:9" ht="23.25" customHeight="1" x14ac:dyDescent="0.25">
      <c r="A58" s="3">
        <v>56</v>
      </c>
      <c r="B58" s="3" t="s">
        <v>109</v>
      </c>
      <c r="C58" s="3" t="s">
        <v>71</v>
      </c>
      <c r="D58" s="3" t="s">
        <v>103</v>
      </c>
      <c r="E58" s="3">
        <v>3</v>
      </c>
      <c r="F58" s="16">
        <v>206000</v>
      </c>
      <c r="G58" s="11">
        <v>847369</v>
      </c>
      <c r="H58" s="11">
        <v>820000</v>
      </c>
      <c r="I58" s="19">
        <f t="shared" si="0"/>
        <v>1873369</v>
      </c>
    </row>
    <row r="59" spans="1:9" ht="23.25" customHeight="1" x14ac:dyDescent="0.25">
      <c r="A59" s="3">
        <v>57</v>
      </c>
      <c r="B59" s="3" t="s">
        <v>62</v>
      </c>
      <c r="C59" s="3" t="s">
        <v>51</v>
      </c>
      <c r="D59" s="3" t="s">
        <v>110</v>
      </c>
      <c r="E59" s="3">
        <v>6</v>
      </c>
      <c r="F59" s="16">
        <v>1236000</v>
      </c>
      <c r="G59" s="11">
        <v>2423414</v>
      </c>
      <c r="H59" s="11">
        <v>1875000</v>
      </c>
      <c r="I59" s="19">
        <f t="shared" si="0"/>
        <v>5534414</v>
      </c>
    </row>
    <row r="60" spans="1:9" ht="23.25" customHeight="1" x14ac:dyDescent="0.25">
      <c r="A60" s="3">
        <v>58</v>
      </c>
      <c r="B60" s="3" t="s">
        <v>59</v>
      </c>
      <c r="C60" s="3" t="s">
        <v>51</v>
      </c>
      <c r="D60" s="3" t="s">
        <v>110</v>
      </c>
      <c r="E60" s="3">
        <v>6</v>
      </c>
      <c r="F60" s="16">
        <v>1236000</v>
      </c>
      <c r="G60" s="11">
        <v>2424555</v>
      </c>
      <c r="H60" s="11">
        <v>1875000</v>
      </c>
      <c r="I60" s="19">
        <f t="shared" si="0"/>
        <v>5535555</v>
      </c>
    </row>
    <row r="61" spans="1:9" ht="23.25" customHeight="1" x14ac:dyDescent="0.25">
      <c r="A61" s="3">
        <v>59</v>
      </c>
      <c r="B61" s="3" t="s">
        <v>111</v>
      </c>
      <c r="C61" s="3" t="s">
        <v>75</v>
      </c>
      <c r="D61" s="3" t="s">
        <v>112</v>
      </c>
      <c r="E61" s="3">
        <v>3</v>
      </c>
      <c r="F61" s="16">
        <v>618000</v>
      </c>
      <c r="G61" s="11">
        <v>1205396</v>
      </c>
      <c r="H61" s="11">
        <v>750000</v>
      </c>
      <c r="I61" s="19">
        <f t="shared" si="0"/>
        <v>2573396</v>
      </c>
    </row>
    <row r="62" spans="1:9" ht="23.25" customHeight="1" x14ac:dyDescent="0.25">
      <c r="A62" s="3">
        <v>60</v>
      </c>
      <c r="B62" s="3" t="s">
        <v>113</v>
      </c>
      <c r="C62" s="3" t="s">
        <v>71</v>
      </c>
      <c r="D62" s="3" t="s">
        <v>114</v>
      </c>
      <c r="E62" s="3">
        <v>4</v>
      </c>
      <c r="F62" s="16">
        <v>206000</v>
      </c>
      <c r="G62" s="11">
        <v>2314686</v>
      </c>
      <c r="H62" s="11">
        <v>1140000</v>
      </c>
      <c r="I62" s="19">
        <f t="shared" si="0"/>
        <v>3660686</v>
      </c>
    </row>
    <row r="63" spans="1:9" ht="23.25" customHeight="1" x14ac:dyDescent="0.25">
      <c r="A63" s="3">
        <v>61</v>
      </c>
      <c r="B63" s="3" t="s">
        <v>39</v>
      </c>
      <c r="C63" s="3" t="s">
        <v>10</v>
      </c>
      <c r="D63" s="3" t="s">
        <v>112</v>
      </c>
      <c r="E63" s="3">
        <v>3</v>
      </c>
      <c r="F63" s="16">
        <v>618000</v>
      </c>
      <c r="G63" s="11">
        <v>858000</v>
      </c>
      <c r="H63" s="11">
        <v>820000</v>
      </c>
      <c r="I63" s="19">
        <f t="shared" si="0"/>
        <v>2296000</v>
      </c>
    </row>
    <row r="64" spans="1:9" ht="23.25" customHeight="1" x14ac:dyDescent="0.25">
      <c r="A64" s="3">
        <v>62</v>
      </c>
      <c r="B64" s="3" t="s">
        <v>48</v>
      </c>
      <c r="C64" s="3" t="s">
        <v>10</v>
      </c>
      <c r="D64" s="3" t="s">
        <v>112</v>
      </c>
      <c r="E64" s="3">
        <v>3</v>
      </c>
      <c r="F64" s="16">
        <v>618000</v>
      </c>
      <c r="G64" s="11">
        <v>858000</v>
      </c>
      <c r="H64" s="11">
        <v>820000</v>
      </c>
      <c r="I64" s="19">
        <f t="shared" si="0"/>
        <v>2296000</v>
      </c>
    </row>
    <row r="65" spans="1:9" ht="23.25" customHeight="1" x14ac:dyDescent="0.25">
      <c r="A65" s="3">
        <v>63</v>
      </c>
      <c r="B65" s="3" t="s">
        <v>115</v>
      </c>
      <c r="C65" s="3" t="s">
        <v>22</v>
      </c>
      <c r="D65" s="3" t="s">
        <v>116</v>
      </c>
      <c r="E65" s="3">
        <v>4</v>
      </c>
      <c r="F65" s="16">
        <v>824000</v>
      </c>
      <c r="G65" s="11">
        <v>854848</v>
      </c>
      <c r="H65" s="11">
        <v>1110000</v>
      </c>
      <c r="I65" s="19">
        <f t="shared" si="0"/>
        <v>2788848</v>
      </c>
    </row>
    <row r="66" spans="1:9" ht="23.25" customHeight="1" x14ac:dyDescent="0.25">
      <c r="A66" s="3">
        <v>64</v>
      </c>
      <c r="B66" s="3" t="s">
        <v>117</v>
      </c>
      <c r="C66" s="3" t="s">
        <v>60</v>
      </c>
      <c r="D66" s="5">
        <v>46125</v>
      </c>
      <c r="E66" s="3">
        <v>1</v>
      </c>
      <c r="F66" s="16">
        <v>206000</v>
      </c>
      <c r="G66" s="11">
        <v>97232</v>
      </c>
      <c r="H66" s="11">
        <v>0</v>
      </c>
      <c r="I66" s="19">
        <f t="shared" si="0"/>
        <v>303232</v>
      </c>
    </row>
    <row r="67" spans="1:9" ht="23.25" customHeight="1" x14ac:dyDescent="0.25">
      <c r="A67" s="3">
        <v>65</v>
      </c>
      <c r="B67" s="3" t="s">
        <v>118</v>
      </c>
      <c r="C67" s="3" t="s">
        <v>16</v>
      </c>
      <c r="D67" s="3" t="s">
        <v>119</v>
      </c>
      <c r="E67" s="3">
        <v>27</v>
      </c>
      <c r="F67" s="16">
        <v>5562000</v>
      </c>
      <c r="G67" s="11">
        <v>0</v>
      </c>
      <c r="H67" s="11">
        <v>9620000</v>
      </c>
      <c r="I67" s="19">
        <f t="shared" si="0"/>
        <v>15182000</v>
      </c>
    </row>
    <row r="68" spans="1:9" ht="23.25" customHeight="1" x14ac:dyDescent="0.25">
      <c r="A68" s="3">
        <v>66</v>
      </c>
      <c r="B68" s="3" t="s">
        <v>120</v>
      </c>
      <c r="C68" s="3" t="s">
        <v>16</v>
      </c>
      <c r="D68" s="3" t="s">
        <v>121</v>
      </c>
      <c r="E68" s="3">
        <v>31</v>
      </c>
      <c r="F68" s="16">
        <v>6180000</v>
      </c>
      <c r="G68" s="11">
        <v>677328</v>
      </c>
      <c r="H68" s="11">
        <v>11100000</v>
      </c>
      <c r="I68" s="19">
        <f t="shared" si="0"/>
        <v>17957328</v>
      </c>
    </row>
    <row r="69" spans="1:9" ht="23.25" customHeight="1" x14ac:dyDescent="0.25">
      <c r="A69" s="3">
        <v>67</v>
      </c>
      <c r="B69" s="3" t="s">
        <v>122</v>
      </c>
      <c r="C69" s="3" t="s">
        <v>68</v>
      </c>
      <c r="D69" s="3" t="s">
        <v>123</v>
      </c>
      <c r="E69" s="3">
        <v>6</v>
      </c>
      <c r="F69" s="16">
        <v>1236000</v>
      </c>
      <c r="G69" s="11">
        <v>842100</v>
      </c>
      <c r="H69" s="11">
        <v>1850000</v>
      </c>
      <c r="I69" s="19">
        <f t="shared" si="0"/>
        <v>3928100</v>
      </c>
    </row>
    <row r="70" spans="1:9" ht="23.25" customHeight="1" x14ac:dyDescent="0.25">
      <c r="A70" s="3">
        <v>68</v>
      </c>
      <c r="B70" s="3" t="s">
        <v>124</v>
      </c>
      <c r="C70" s="3" t="s">
        <v>71</v>
      </c>
      <c r="D70" s="3" t="s">
        <v>125</v>
      </c>
      <c r="E70" s="3">
        <v>2</v>
      </c>
      <c r="F70" s="16">
        <v>206000</v>
      </c>
      <c r="G70" s="11">
        <v>652380</v>
      </c>
      <c r="H70" s="11">
        <v>390000</v>
      </c>
      <c r="I70" s="19">
        <f t="shared" si="0"/>
        <v>1248380</v>
      </c>
    </row>
    <row r="71" spans="1:9" ht="23.25" customHeight="1" x14ac:dyDescent="0.25">
      <c r="A71" s="3">
        <v>69</v>
      </c>
      <c r="B71" s="3" t="s">
        <v>126</v>
      </c>
      <c r="C71" s="3" t="s">
        <v>73</v>
      </c>
      <c r="D71" s="3" t="s">
        <v>127</v>
      </c>
      <c r="E71" s="3">
        <v>4</v>
      </c>
      <c r="F71" s="16">
        <v>824000</v>
      </c>
      <c r="G71" s="11">
        <v>1419528</v>
      </c>
      <c r="H71" s="11">
        <v>1170000</v>
      </c>
      <c r="I71" s="19">
        <f t="shared" ref="I71:I110" si="1">SUM(F71:H71)</f>
        <v>3413528</v>
      </c>
    </row>
    <row r="72" spans="1:9" ht="23.25" customHeight="1" x14ac:dyDescent="0.25">
      <c r="A72" s="3">
        <v>70</v>
      </c>
      <c r="B72" s="3" t="s">
        <v>128</v>
      </c>
      <c r="C72" s="3" t="s">
        <v>129</v>
      </c>
      <c r="D72" s="3" t="s">
        <v>130</v>
      </c>
      <c r="E72" s="3">
        <v>8</v>
      </c>
      <c r="F72" s="16">
        <v>1648000</v>
      </c>
      <c r="G72" s="11">
        <v>0</v>
      </c>
      <c r="H72" s="11">
        <v>2730000</v>
      </c>
      <c r="I72" s="19">
        <f t="shared" si="1"/>
        <v>4378000</v>
      </c>
    </row>
    <row r="73" spans="1:9" ht="23.25" customHeight="1" x14ac:dyDescent="0.25">
      <c r="A73" s="3">
        <v>71</v>
      </c>
      <c r="B73" s="3" t="s">
        <v>21</v>
      </c>
      <c r="C73" s="3" t="s">
        <v>22</v>
      </c>
      <c r="D73" s="3" t="s">
        <v>131</v>
      </c>
      <c r="E73" s="3">
        <v>2</v>
      </c>
      <c r="F73" s="16">
        <v>412000</v>
      </c>
      <c r="G73" s="11">
        <v>1164000</v>
      </c>
      <c r="H73" s="11">
        <v>400000</v>
      </c>
      <c r="I73" s="19">
        <f t="shared" si="1"/>
        <v>1976000</v>
      </c>
    </row>
    <row r="74" spans="1:9" ht="23.25" customHeight="1" x14ac:dyDescent="0.25">
      <c r="A74" s="3">
        <v>72</v>
      </c>
      <c r="B74" s="3" t="s">
        <v>132</v>
      </c>
      <c r="C74" s="3" t="s">
        <v>133</v>
      </c>
      <c r="D74" s="3" t="s">
        <v>130</v>
      </c>
      <c r="E74" s="3">
        <v>8</v>
      </c>
      <c r="F74" s="16">
        <v>1648000</v>
      </c>
      <c r="G74" s="11">
        <v>0</v>
      </c>
      <c r="H74" s="11">
        <v>2660000</v>
      </c>
      <c r="I74" s="19">
        <f t="shared" si="1"/>
        <v>4308000</v>
      </c>
    </row>
    <row r="75" spans="1:9" ht="23.25" customHeight="1" x14ac:dyDescent="0.25">
      <c r="A75" s="3">
        <v>73</v>
      </c>
      <c r="B75" s="3" t="s">
        <v>134</v>
      </c>
      <c r="C75" s="3" t="s">
        <v>133</v>
      </c>
      <c r="D75" s="3" t="s">
        <v>130</v>
      </c>
      <c r="E75" s="3">
        <v>8</v>
      </c>
      <c r="F75" s="16">
        <v>1648000</v>
      </c>
      <c r="G75" s="11">
        <v>0</v>
      </c>
      <c r="H75" s="11">
        <v>2660000</v>
      </c>
      <c r="I75" s="19">
        <f t="shared" si="1"/>
        <v>4308000</v>
      </c>
    </row>
    <row r="76" spans="1:9" ht="23.25" customHeight="1" x14ac:dyDescent="0.25">
      <c r="A76" s="3">
        <v>74</v>
      </c>
      <c r="B76" s="3" t="s">
        <v>135</v>
      </c>
      <c r="C76" s="3" t="s">
        <v>71</v>
      </c>
      <c r="D76" s="3" t="s">
        <v>136</v>
      </c>
      <c r="E76" s="3">
        <v>2</v>
      </c>
      <c r="F76" s="16">
        <v>412000</v>
      </c>
      <c r="G76" s="11">
        <v>291696</v>
      </c>
      <c r="H76" s="11">
        <v>380000</v>
      </c>
      <c r="I76" s="19">
        <f t="shared" si="1"/>
        <v>1083696</v>
      </c>
    </row>
    <row r="77" spans="1:9" ht="23.25" customHeight="1" x14ac:dyDescent="0.25">
      <c r="A77" s="3">
        <v>75</v>
      </c>
      <c r="B77" s="3" t="s">
        <v>137</v>
      </c>
      <c r="C77" s="3" t="s">
        <v>35</v>
      </c>
      <c r="D77" s="3" t="s">
        <v>138</v>
      </c>
      <c r="E77" s="3">
        <v>3</v>
      </c>
      <c r="F77" s="16">
        <v>618000</v>
      </c>
      <c r="G77" s="11">
        <v>919896</v>
      </c>
      <c r="H77" s="11">
        <v>760000</v>
      </c>
      <c r="I77" s="19">
        <f t="shared" si="1"/>
        <v>2297896</v>
      </c>
    </row>
    <row r="78" spans="1:9" ht="23.25" customHeight="1" x14ac:dyDescent="0.25">
      <c r="A78" s="3">
        <v>76</v>
      </c>
      <c r="B78" s="3" t="s">
        <v>139</v>
      </c>
      <c r="C78" s="3" t="s">
        <v>104</v>
      </c>
      <c r="D78" s="3" t="s">
        <v>140</v>
      </c>
      <c r="E78" s="3">
        <v>5</v>
      </c>
      <c r="F78" s="16">
        <v>1030000</v>
      </c>
      <c r="G78" s="11">
        <v>1014468</v>
      </c>
      <c r="H78" s="11">
        <v>1900000</v>
      </c>
      <c r="I78" s="19">
        <f t="shared" si="1"/>
        <v>3944468</v>
      </c>
    </row>
    <row r="79" spans="1:9" ht="23.25" customHeight="1" x14ac:dyDescent="0.25">
      <c r="A79" s="3">
        <v>77</v>
      </c>
      <c r="B79" s="3" t="s">
        <v>141</v>
      </c>
      <c r="C79" s="3" t="s">
        <v>104</v>
      </c>
      <c r="D79" s="3" t="s">
        <v>142</v>
      </c>
      <c r="E79" s="3">
        <v>3</v>
      </c>
      <c r="F79" s="16">
        <v>618000</v>
      </c>
      <c r="G79" s="11">
        <v>548200</v>
      </c>
      <c r="H79" s="11">
        <v>780000</v>
      </c>
      <c r="I79" s="19">
        <f t="shared" si="1"/>
        <v>1946200</v>
      </c>
    </row>
    <row r="80" spans="1:9" ht="23.25" customHeight="1" x14ac:dyDescent="0.25">
      <c r="A80" s="3">
        <v>78</v>
      </c>
      <c r="B80" s="3" t="s">
        <v>143</v>
      </c>
      <c r="C80" s="3" t="s">
        <v>22</v>
      </c>
      <c r="D80" s="3" t="s">
        <v>144</v>
      </c>
      <c r="E80" s="3">
        <v>31</v>
      </c>
      <c r="F80" s="16">
        <v>6180000</v>
      </c>
      <c r="G80" s="11">
        <v>0</v>
      </c>
      <c r="H80" s="11">
        <v>11400000</v>
      </c>
      <c r="I80" s="19">
        <f t="shared" si="1"/>
        <v>17580000</v>
      </c>
    </row>
    <row r="81" spans="1:9" ht="23.25" customHeight="1" x14ac:dyDescent="0.25">
      <c r="A81" s="3">
        <v>79</v>
      </c>
      <c r="B81" s="3" t="s">
        <v>45</v>
      </c>
      <c r="C81" s="3" t="s">
        <v>22</v>
      </c>
      <c r="D81" s="3" t="s">
        <v>138</v>
      </c>
      <c r="E81" s="3">
        <v>3</v>
      </c>
      <c r="F81" s="16">
        <v>618000</v>
      </c>
      <c r="G81" s="11">
        <v>291696</v>
      </c>
      <c r="H81" s="11">
        <v>760000</v>
      </c>
      <c r="I81" s="19">
        <f t="shared" si="1"/>
        <v>1669696</v>
      </c>
    </row>
    <row r="82" spans="1:9" ht="23.25" customHeight="1" x14ac:dyDescent="0.25">
      <c r="A82" s="3">
        <v>80</v>
      </c>
      <c r="B82" s="3" t="s">
        <v>145</v>
      </c>
      <c r="C82" s="3" t="s">
        <v>146</v>
      </c>
      <c r="D82" s="3" t="s">
        <v>142</v>
      </c>
      <c r="E82" s="3">
        <v>3</v>
      </c>
      <c r="F82" s="16">
        <v>618000</v>
      </c>
      <c r="G82" s="11">
        <v>907488</v>
      </c>
      <c r="H82" s="11">
        <v>740000</v>
      </c>
      <c r="I82" s="19">
        <f t="shared" si="1"/>
        <v>2265488</v>
      </c>
    </row>
    <row r="83" spans="1:9" ht="23.25" customHeight="1" x14ac:dyDescent="0.25">
      <c r="A83" s="3">
        <v>81</v>
      </c>
      <c r="B83" s="3" t="s">
        <v>147</v>
      </c>
      <c r="C83" s="3" t="s">
        <v>104</v>
      </c>
      <c r="D83" s="3" t="s">
        <v>142</v>
      </c>
      <c r="E83" s="3">
        <v>3</v>
      </c>
      <c r="F83" s="16">
        <v>618000</v>
      </c>
      <c r="G83" s="11">
        <v>60152</v>
      </c>
      <c r="H83" s="11">
        <v>750000</v>
      </c>
      <c r="I83" s="19">
        <f t="shared" si="1"/>
        <v>1428152</v>
      </c>
    </row>
    <row r="84" spans="1:9" ht="23.25" customHeight="1" x14ac:dyDescent="0.25">
      <c r="A84" s="3">
        <v>82</v>
      </c>
      <c r="B84" s="3" t="s">
        <v>148</v>
      </c>
      <c r="C84" s="3" t="s">
        <v>104</v>
      </c>
      <c r="D84" s="3" t="s">
        <v>149</v>
      </c>
      <c r="E84" s="3">
        <v>7</v>
      </c>
      <c r="F84" s="16">
        <v>1442000</v>
      </c>
      <c r="G84" s="11">
        <v>156724</v>
      </c>
      <c r="H84" s="11">
        <v>2220000</v>
      </c>
      <c r="I84" s="19">
        <f t="shared" si="1"/>
        <v>3818724</v>
      </c>
    </row>
    <row r="85" spans="1:9" ht="23.25" customHeight="1" x14ac:dyDescent="0.25">
      <c r="A85" s="3">
        <v>83</v>
      </c>
      <c r="B85" s="3" t="s">
        <v>53</v>
      </c>
      <c r="C85" s="3" t="s">
        <v>75</v>
      </c>
      <c r="D85" s="3" t="s">
        <v>150</v>
      </c>
      <c r="E85" s="3">
        <v>4</v>
      </c>
      <c r="F85" s="16">
        <v>824000</v>
      </c>
      <c r="G85" s="11">
        <v>546810</v>
      </c>
      <c r="H85" s="11">
        <v>1080000</v>
      </c>
      <c r="I85" s="19">
        <f t="shared" si="1"/>
        <v>2450810</v>
      </c>
    </row>
    <row r="86" spans="1:9" ht="23.25" customHeight="1" x14ac:dyDescent="0.25">
      <c r="A86" s="3">
        <v>84</v>
      </c>
      <c r="B86" s="3" t="s">
        <v>48</v>
      </c>
      <c r="C86" s="3" t="s">
        <v>40</v>
      </c>
      <c r="D86" s="3" t="s">
        <v>138</v>
      </c>
      <c r="E86" s="3">
        <v>3</v>
      </c>
      <c r="F86" s="16">
        <v>618000</v>
      </c>
      <c r="G86" s="11">
        <v>2636840</v>
      </c>
      <c r="H86" s="11">
        <v>820000</v>
      </c>
      <c r="I86" s="19">
        <f t="shared" si="1"/>
        <v>4074840</v>
      </c>
    </row>
    <row r="87" spans="1:9" ht="23.25" customHeight="1" x14ac:dyDescent="0.25">
      <c r="A87" s="3">
        <v>85</v>
      </c>
      <c r="B87" s="3" t="s">
        <v>151</v>
      </c>
      <c r="C87" s="3" t="s">
        <v>75</v>
      </c>
      <c r="D87" s="3" t="s">
        <v>150</v>
      </c>
      <c r="E87" s="3">
        <v>4</v>
      </c>
      <c r="F87" s="16">
        <v>824000</v>
      </c>
      <c r="G87" s="11">
        <v>705947</v>
      </c>
      <c r="H87" s="11">
        <v>1170000</v>
      </c>
      <c r="I87" s="19">
        <f t="shared" si="1"/>
        <v>2699947</v>
      </c>
    </row>
    <row r="88" spans="1:9" ht="23.25" customHeight="1" x14ac:dyDescent="0.25">
      <c r="A88" s="3">
        <v>86</v>
      </c>
      <c r="B88" s="3" t="s">
        <v>18</v>
      </c>
      <c r="C88" s="3" t="s">
        <v>75</v>
      </c>
      <c r="D88" s="3" t="s">
        <v>152</v>
      </c>
      <c r="E88" s="3">
        <v>7</v>
      </c>
      <c r="F88" s="16">
        <v>1442000</v>
      </c>
      <c r="G88" s="11">
        <v>647172</v>
      </c>
      <c r="H88" s="11">
        <v>2340000</v>
      </c>
      <c r="I88" s="19">
        <f t="shared" si="1"/>
        <v>4429172</v>
      </c>
    </row>
    <row r="89" spans="1:9" ht="23.25" customHeight="1" x14ac:dyDescent="0.25">
      <c r="A89" s="3">
        <v>87</v>
      </c>
      <c r="B89" s="3" t="s">
        <v>26</v>
      </c>
      <c r="C89" s="3" t="s">
        <v>154</v>
      </c>
      <c r="D89" s="3" t="s">
        <v>153</v>
      </c>
      <c r="E89" s="3">
        <v>11</v>
      </c>
      <c r="F89" s="16">
        <v>2266000</v>
      </c>
      <c r="G89" s="11">
        <v>0</v>
      </c>
      <c r="H89" s="11">
        <v>3700000</v>
      </c>
      <c r="I89" s="19">
        <f t="shared" si="1"/>
        <v>5966000</v>
      </c>
    </row>
    <row r="90" spans="1:9" ht="23.25" customHeight="1" x14ac:dyDescent="0.25">
      <c r="A90" s="3">
        <v>88</v>
      </c>
      <c r="B90" s="3" t="s">
        <v>155</v>
      </c>
      <c r="C90" s="3" t="s">
        <v>40</v>
      </c>
      <c r="D90" s="3" t="s">
        <v>156</v>
      </c>
      <c r="E90" s="3">
        <v>2</v>
      </c>
      <c r="F90" s="16">
        <v>412000</v>
      </c>
      <c r="G90" s="11">
        <v>2568141</v>
      </c>
      <c r="H90" s="11">
        <v>390000</v>
      </c>
      <c r="I90" s="19">
        <f t="shared" si="1"/>
        <v>3370141</v>
      </c>
    </row>
    <row r="91" spans="1:9" ht="23.25" customHeight="1" x14ac:dyDescent="0.25">
      <c r="A91" s="3">
        <v>89</v>
      </c>
      <c r="B91" s="3" t="s">
        <v>33</v>
      </c>
      <c r="C91" s="3" t="s">
        <v>154</v>
      </c>
      <c r="D91" s="3" t="s">
        <v>153</v>
      </c>
      <c r="E91" s="3">
        <v>11</v>
      </c>
      <c r="F91" s="16">
        <v>2266000</v>
      </c>
      <c r="G91" s="11">
        <v>0</v>
      </c>
      <c r="H91" s="11">
        <v>3800000</v>
      </c>
      <c r="I91" s="19">
        <f t="shared" si="1"/>
        <v>6066000</v>
      </c>
    </row>
    <row r="92" spans="1:9" ht="23.25" customHeight="1" x14ac:dyDescent="0.25">
      <c r="A92" s="3">
        <v>90</v>
      </c>
      <c r="B92" s="3" t="s">
        <v>157</v>
      </c>
      <c r="C92" s="3" t="s">
        <v>94</v>
      </c>
      <c r="D92" s="3" t="s">
        <v>138</v>
      </c>
      <c r="E92" s="3">
        <v>3</v>
      </c>
      <c r="F92" s="16">
        <v>618000</v>
      </c>
      <c r="G92" s="11">
        <v>515000</v>
      </c>
      <c r="H92" s="11">
        <v>790000</v>
      </c>
      <c r="I92" s="19">
        <f t="shared" si="1"/>
        <v>1923000</v>
      </c>
    </row>
    <row r="93" spans="1:9" ht="23.25" customHeight="1" x14ac:dyDescent="0.25">
      <c r="A93" s="3">
        <v>91</v>
      </c>
      <c r="B93" s="3" t="s">
        <v>158</v>
      </c>
      <c r="C93" s="3" t="s">
        <v>22</v>
      </c>
      <c r="D93" s="3" t="s">
        <v>159</v>
      </c>
      <c r="E93" s="3">
        <v>9</v>
      </c>
      <c r="F93" s="16">
        <v>1854000</v>
      </c>
      <c r="G93" s="11">
        <v>291696</v>
      </c>
      <c r="H93" s="11">
        <v>3120000</v>
      </c>
      <c r="I93" s="19">
        <f t="shared" si="1"/>
        <v>5265696</v>
      </c>
    </row>
    <row r="94" spans="1:9" ht="23.25" customHeight="1" x14ac:dyDescent="0.25">
      <c r="A94" s="3">
        <v>92</v>
      </c>
      <c r="B94" s="3" t="s">
        <v>56</v>
      </c>
      <c r="C94" s="3" t="s">
        <v>57</v>
      </c>
      <c r="D94" s="3" t="s">
        <v>160</v>
      </c>
      <c r="E94" s="3">
        <v>9</v>
      </c>
      <c r="F94" s="16">
        <v>1854000</v>
      </c>
      <c r="G94" s="11">
        <v>1718745</v>
      </c>
      <c r="H94" s="11">
        <v>2800000</v>
      </c>
      <c r="I94" s="19">
        <f t="shared" si="1"/>
        <v>6372745</v>
      </c>
    </row>
    <row r="95" spans="1:9" ht="23.25" customHeight="1" x14ac:dyDescent="0.25">
      <c r="A95" s="3">
        <v>93</v>
      </c>
      <c r="B95" s="3" t="s">
        <v>161</v>
      </c>
      <c r="C95" s="3" t="s">
        <v>51</v>
      </c>
      <c r="D95" s="3" t="s">
        <v>162</v>
      </c>
      <c r="E95" s="3">
        <v>4</v>
      </c>
      <c r="F95" s="16">
        <v>824000</v>
      </c>
      <c r="G95" s="11">
        <v>1017541</v>
      </c>
      <c r="H95" s="11">
        <v>1020000</v>
      </c>
      <c r="I95" s="19">
        <f t="shared" si="1"/>
        <v>2861541</v>
      </c>
    </row>
    <row r="96" spans="1:9" ht="23.25" customHeight="1" x14ac:dyDescent="0.25">
      <c r="A96" s="3">
        <v>94</v>
      </c>
      <c r="B96" s="3" t="s">
        <v>42</v>
      </c>
      <c r="C96" s="3" t="s">
        <v>22</v>
      </c>
      <c r="D96" s="3" t="s">
        <v>159</v>
      </c>
      <c r="E96" s="3">
        <v>9</v>
      </c>
      <c r="F96" s="16">
        <v>1854000</v>
      </c>
      <c r="G96" s="11">
        <v>291696</v>
      </c>
      <c r="H96" s="11">
        <v>2720000</v>
      </c>
      <c r="I96" s="19">
        <f t="shared" si="1"/>
        <v>4865696</v>
      </c>
    </row>
    <row r="97" spans="1:9" ht="23.25" customHeight="1" x14ac:dyDescent="0.25">
      <c r="A97" s="3">
        <v>95</v>
      </c>
      <c r="B97" s="3" t="s">
        <v>163</v>
      </c>
      <c r="C97" s="3" t="s">
        <v>31</v>
      </c>
      <c r="D97" s="3" t="s">
        <v>159</v>
      </c>
      <c r="E97" s="3">
        <v>9</v>
      </c>
      <c r="F97" s="16">
        <v>1854000</v>
      </c>
      <c r="G97" s="11">
        <v>206000</v>
      </c>
      <c r="H97" s="11">
        <v>2800000</v>
      </c>
      <c r="I97" s="19">
        <f t="shared" si="1"/>
        <v>4860000</v>
      </c>
    </row>
    <row r="98" spans="1:9" ht="23.25" customHeight="1" x14ac:dyDescent="0.25">
      <c r="A98" s="3">
        <v>96</v>
      </c>
      <c r="B98" s="3" t="s">
        <v>164</v>
      </c>
      <c r="C98" s="3" t="s">
        <v>10</v>
      </c>
      <c r="D98" s="3" t="s">
        <v>156</v>
      </c>
      <c r="E98" s="3">
        <v>2</v>
      </c>
      <c r="F98" s="16">
        <v>412000</v>
      </c>
      <c r="G98" s="11">
        <v>1169000</v>
      </c>
      <c r="H98" s="11">
        <v>380000</v>
      </c>
      <c r="I98" s="19">
        <f t="shared" si="1"/>
        <v>1961000</v>
      </c>
    </row>
    <row r="99" spans="1:9" ht="23.25" customHeight="1" x14ac:dyDescent="0.25">
      <c r="A99" s="3">
        <v>97</v>
      </c>
      <c r="B99" s="3" t="s">
        <v>165</v>
      </c>
      <c r="C99" s="3" t="s">
        <v>31</v>
      </c>
      <c r="D99" s="3" t="s">
        <v>159</v>
      </c>
      <c r="E99" s="3">
        <v>9</v>
      </c>
      <c r="F99" s="16">
        <v>1854000</v>
      </c>
      <c r="G99" s="11">
        <v>206000</v>
      </c>
      <c r="H99" s="11">
        <v>2960000</v>
      </c>
      <c r="I99" s="19">
        <f t="shared" si="1"/>
        <v>5020000</v>
      </c>
    </row>
    <row r="100" spans="1:9" ht="23.25" customHeight="1" x14ac:dyDescent="0.25">
      <c r="A100" s="3">
        <v>98</v>
      </c>
      <c r="B100" s="3" t="s">
        <v>164</v>
      </c>
      <c r="C100" s="3" t="s">
        <v>75</v>
      </c>
      <c r="D100" s="3" t="s">
        <v>166</v>
      </c>
      <c r="E100" s="3">
        <v>3</v>
      </c>
      <c r="F100" s="16">
        <v>618000</v>
      </c>
      <c r="G100" s="11">
        <v>1730804</v>
      </c>
      <c r="H100" s="11">
        <v>810000</v>
      </c>
      <c r="I100" s="19">
        <f t="shared" si="1"/>
        <v>3158804</v>
      </c>
    </row>
    <row r="101" spans="1:9" ht="23.25" customHeight="1" x14ac:dyDescent="0.25">
      <c r="A101" s="3">
        <v>99</v>
      </c>
      <c r="B101" s="3" t="s">
        <v>167</v>
      </c>
      <c r="C101" s="3" t="s">
        <v>129</v>
      </c>
      <c r="D101" s="3" t="s">
        <v>130</v>
      </c>
      <c r="E101" s="3">
        <v>8</v>
      </c>
      <c r="F101" s="16">
        <v>1648000</v>
      </c>
      <c r="G101" s="11">
        <v>0</v>
      </c>
      <c r="H101" s="11">
        <v>2590000</v>
      </c>
      <c r="I101" s="19">
        <f t="shared" si="1"/>
        <v>4238000</v>
      </c>
    </row>
    <row r="102" spans="1:9" ht="23.25" customHeight="1" x14ac:dyDescent="0.25">
      <c r="A102" s="3">
        <v>100</v>
      </c>
      <c r="B102" s="3" t="s">
        <v>37</v>
      </c>
      <c r="C102" s="3" t="s">
        <v>94</v>
      </c>
      <c r="D102" s="3" t="s">
        <v>138</v>
      </c>
      <c r="E102" s="3">
        <v>3</v>
      </c>
      <c r="F102" s="16">
        <v>618000</v>
      </c>
      <c r="G102" s="11">
        <v>515000</v>
      </c>
      <c r="H102" s="11">
        <v>830000</v>
      </c>
      <c r="I102" s="19">
        <f t="shared" si="1"/>
        <v>1963000</v>
      </c>
    </row>
    <row r="103" spans="1:9" ht="23.25" customHeight="1" x14ac:dyDescent="0.25">
      <c r="A103" s="3">
        <v>101</v>
      </c>
      <c r="B103" s="3" t="s">
        <v>168</v>
      </c>
      <c r="C103" s="3" t="s">
        <v>94</v>
      </c>
      <c r="D103" s="3" t="s">
        <v>156</v>
      </c>
      <c r="E103" s="3">
        <v>2</v>
      </c>
      <c r="F103" s="16">
        <v>412000</v>
      </c>
      <c r="G103" s="11">
        <v>1909848</v>
      </c>
      <c r="H103" s="11">
        <v>410000</v>
      </c>
      <c r="I103" s="19">
        <f t="shared" si="1"/>
        <v>2731848</v>
      </c>
    </row>
    <row r="104" spans="1:9" ht="23.25" customHeight="1" x14ac:dyDescent="0.25">
      <c r="A104" s="3">
        <v>102</v>
      </c>
      <c r="B104" s="3" t="s">
        <v>29</v>
      </c>
      <c r="C104" s="3" t="s">
        <v>10</v>
      </c>
      <c r="D104" s="5">
        <v>46130</v>
      </c>
      <c r="E104" s="3">
        <v>1</v>
      </c>
      <c r="F104" s="16">
        <v>206000</v>
      </c>
      <c r="G104" s="11">
        <v>976000</v>
      </c>
      <c r="H104" s="11">
        <v>0</v>
      </c>
      <c r="I104" s="19">
        <f t="shared" si="1"/>
        <v>1182000</v>
      </c>
    </row>
    <row r="105" spans="1:9" ht="23.25" customHeight="1" x14ac:dyDescent="0.25">
      <c r="A105" s="3">
        <v>103</v>
      </c>
      <c r="B105" s="3" t="s">
        <v>46</v>
      </c>
      <c r="C105" s="3" t="s">
        <v>10</v>
      </c>
      <c r="D105" s="3" t="s">
        <v>169</v>
      </c>
      <c r="E105" s="3">
        <v>6</v>
      </c>
      <c r="F105" s="16">
        <v>1236000</v>
      </c>
      <c r="G105" s="11">
        <v>1014900</v>
      </c>
      <c r="H105" s="11">
        <v>1850000</v>
      </c>
      <c r="I105" s="19">
        <f t="shared" si="1"/>
        <v>4100900</v>
      </c>
    </row>
    <row r="106" spans="1:9" ht="23.25" customHeight="1" x14ac:dyDescent="0.25">
      <c r="A106" s="3">
        <v>104</v>
      </c>
      <c r="B106" s="3" t="s">
        <v>53</v>
      </c>
      <c r="C106" s="3" t="s">
        <v>10</v>
      </c>
      <c r="D106" s="3" t="s">
        <v>156</v>
      </c>
      <c r="E106" s="3">
        <v>2</v>
      </c>
      <c r="F106" s="16">
        <v>412000</v>
      </c>
      <c r="G106" s="11">
        <v>863800</v>
      </c>
      <c r="H106" s="11">
        <v>390000</v>
      </c>
      <c r="I106" s="19">
        <f t="shared" si="1"/>
        <v>1665800</v>
      </c>
    </row>
    <row r="107" spans="1:9" ht="23.25" customHeight="1" x14ac:dyDescent="0.25">
      <c r="A107" s="3">
        <v>105</v>
      </c>
      <c r="B107" s="3" t="s">
        <v>24</v>
      </c>
      <c r="C107" s="3" t="s">
        <v>75</v>
      </c>
      <c r="D107" s="3" t="s">
        <v>170</v>
      </c>
      <c r="E107" s="3">
        <v>5</v>
      </c>
      <c r="F107" s="16">
        <v>1030000</v>
      </c>
      <c r="G107" s="11">
        <v>569438</v>
      </c>
      <c r="H107" s="11">
        <v>1480000</v>
      </c>
      <c r="I107" s="19">
        <f t="shared" si="1"/>
        <v>3079438</v>
      </c>
    </row>
    <row r="108" spans="1:9" ht="23.25" customHeight="1" x14ac:dyDescent="0.25">
      <c r="A108" s="3">
        <v>106</v>
      </c>
      <c r="B108" s="3" t="s">
        <v>115</v>
      </c>
      <c r="C108" s="3" t="s">
        <v>16</v>
      </c>
      <c r="D108" s="3" t="s">
        <v>171</v>
      </c>
      <c r="E108" s="3">
        <v>2</v>
      </c>
      <c r="F108" s="16">
        <v>412000</v>
      </c>
      <c r="G108" s="11">
        <v>355968</v>
      </c>
      <c r="H108" s="11">
        <v>400000</v>
      </c>
      <c r="I108" s="19">
        <f t="shared" si="1"/>
        <v>1167968</v>
      </c>
    </row>
    <row r="109" spans="1:9" ht="23.25" customHeight="1" x14ac:dyDescent="0.25">
      <c r="A109" s="3">
        <v>107</v>
      </c>
      <c r="B109" s="3" t="s">
        <v>29</v>
      </c>
      <c r="C109" s="3" t="s">
        <v>104</v>
      </c>
      <c r="D109" s="5">
        <v>46134</v>
      </c>
      <c r="E109" s="3">
        <v>1</v>
      </c>
      <c r="F109" s="16">
        <v>206000</v>
      </c>
      <c r="G109" s="11">
        <v>0</v>
      </c>
      <c r="H109" s="11">
        <v>0</v>
      </c>
      <c r="I109" s="19">
        <f t="shared" si="1"/>
        <v>206000</v>
      </c>
    </row>
    <row r="110" spans="1:9" ht="23.25" customHeight="1" x14ac:dyDescent="0.25">
      <c r="A110" s="3">
        <v>108</v>
      </c>
      <c r="B110" s="3" t="s">
        <v>172</v>
      </c>
      <c r="C110" s="3" t="s">
        <v>173</v>
      </c>
      <c r="D110" s="3" t="s">
        <v>156</v>
      </c>
      <c r="E110" s="3">
        <v>2</v>
      </c>
      <c r="F110" s="16">
        <v>412000</v>
      </c>
      <c r="G110" s="11">
        <v>386868</v>
      </c>
      <c r="H110" s="11">
        <v>390000</v>
      </c>
      <c r="I110" s="19">
        <f t="shared" si="1"/>
        <v>1188868</v>
      </c>
    </row>
    <row r="111" spans="1:9" ht="23.25" customHeight="1" x14ac:dyDescent="0.25">
      <c r="A111" s="3">
        <v>109</v>
      </c>
      <c r="B111" s="3" t="s">
        <v>64</v>
      </c>
      <c r="C111" s="3" t="s">
        <v>173</v>
      </c>
      <c r="D111" s="3" t="s">
        <v>156</v>
      </c>
      <c r="E111" s="3">
        <v>2</v>
      </c>
      <c r="F111" s="16">
        <v>412000</v>
      </c>
      <c r="G111" s="11">
        <v>386868</v>
      </c>
      <c r="H111" s="11">
        <v>390000</v>
      </c>
      <c r="I111" s="19">
        <f t="shared" ref="I111:I117" si="2">F111+G111+H111</f>
        <v>1188868</v>
      </c>
    </row>
    <row r="112" spans="1:9" ht="23.25" customHeight="1" x14ac:dyDescent="0.25">
      <c r="A112" s="3">
        <v>110</v>
      </c>
      <c r="B112" s="3" t="s">
        <v>174</v>
      </c>
      <c r="C112" s="3" t="s">
        <v>175</v>
      </c>
      <c r="D112" s="3" t="s">
        <v>176</v>
      </c>
      <c r="E112" s="3">
        <v>5</v>
      </c>
      <c r="F112" s="16">
        <v>1030000</v>
      </c>
      <c r="G112" s="11">
        <v>643132</v>
      </c>
      <c r="H112" s="11">
        <v>1480000</v>
      </c>
      <c r="I112" s="19">
        <f t="shared" si="2"/>
        <v>3153132</v>
      </c>
    </row>
    <row r="113" spans="1:9" ht="23.25" customHeight="1" x14ac:dyDescent="0.25">
      <c r="A113" s="3">
        <v>111</v>
      </c>
      <c r="B113" s="3" t="s">
        <v>177</v>
      </c>
      <c r="C113" s="3" t="s">
        <v>175</v>
      </c>
      <c r="D113" s="3" t="s">
        <v>176</v>
      </c>
      <c r="E113" s="3">
        <v>5</v>
      </c>
      <c r="F113" s="16">
        <v>1030000</v>
      </c>
      <c r="G113" s="11">
        <v>643132</v>
      </c>
      <c r="H113" s="11">
        <v>1480000</v>
      </c>
      <c r="I113" s="19">
        <f t="shared" si="2"/>
        <v>3153132</v>
      </c>
    </row>
    <row r="114" spans="1:9" ht="23.25" customHeight="1" x14ac:dyDescent="0.25">
      <c r="A114" s="3">
        <v>112</v>
      </c>
      <c r="B114" s="3" t="s">
        <v>178</v>
      </c>
      <c r="C114" s="3" t="s">
        <v>94</v>
      </c>
      <c r="D114" s="3" t="s">
        <v>138</v>
      </c>
      <c r="E114" s="3">
        <v>3</v>
      </c>
      <c r="F114" s="16">
        <v>618000</v>
      </c>
      <c r="G114" s="11">
        <v>515000</v>
      </c>
      <c r="H114" s="11">
        <v>830000</v>
      </c>
      <c r="I114" s="19">
        <f t="shared" si="2"/>
        <v>1963000</v>
      </c>
    </row>
    <row r="115" spans="1:9" ht="23.25" customHeight="1" x14ac:dyDescent="0.25">
      <c r="A115" s="3">
        <v>113</v>
      </c>
      <c r="B115" s="3" t="s">
        <v>179</v>
      </c>
      <c r="C115" s="3" t="s">
        <v>71</v>
      </c>
      <c r="D115" s="3" t="s">
        <v>125</v>
      </c>
      <c r="E115" s="3">
        <v>2</v>
      </c>
      <c r="F115" s="16">
        <v>206000</v>
      </c>
      <c r="G115" s="11">
        <v>291696</v>
      </c>
      <c r="H115" s="11">
        <v>390000</v>
      </c>
      <c r="I115" s="19">
        <f t="shared" si="2"/>
        <v>887696</v>
      </c>
    </row>
    <row r="116" spans="1:9" ht="23.25" customHeight="1" x14ac:dyDescent="0.25">
      <c r="A116" s="3">
        <v>114</v>
      </c>
      <c r="B116" s="3" t="s">
        <v>139</v>
      </c>
      <c r="C116" s="3" t="s">
        <v>180</v>
      </c>
      <c r="D116" s="3" t="s">
        <v>181</v>
      </c>
      <c r="E116" s="3">
        <v>6</v>
      </c>
      <c r="F116" s="16">
        <v>1236000</v>
      </c>
      <c r="G116" s="11">
        <f>360858+575150</f>
        <v>936008</v>
      </c>
      <c r="H116" s="11">
        <v>1850000</v>
      </c>
      <c r="I116" s="19">
        <f t="shared" si="2"/>
        <v>4022008</v>
      </c>
    </row>
    <row r="117" spans="1:9" ht="23.25" customHeight="1" x14ac:dyDescent="0.25">
      <c r="A117" s="3">
        <v>115</v>
      </c>
      <c r="B117" s="3" t="s">
        <v>182</v>
      </c>
      <c r="C117" s="3" t="s">
        <v>40</v>
      </c>
      <c r="D117" s="3" t="s">
        <v>183</v>
      </c>
      <c r="E117" s="3">
        <v>10</v>
      </c>
      <c r="F117" s="16">
        <v>2060000</v>
      </c>
      <c r="G117" s="11">
        <v>1666970</v>
      </c>
      <c r="H117" s="11">
        <v>3330000</v>
      </c>
      <c r="I117" s="19">
        <f t="shared" si="2"/>
        <v>7056970</v>
      </c>
    </row>
    <row r="118" spans="1:9" ht="23.25" customHeight="1" x14ac:dyDescent="0.25">
      <c r="A118" s="3">
        <v>116</v>
      </c>
      <c r="B118" s="3" t="s">
        <v>46</v>
      </c>
      <c r="C118" s="3" t="s">
        <v>10</v>
      </c>
      <c r="D118" s="3" t="s">
        <v>184</v>
      </c>
      <c r="E118" s="3">
        <v>6</v>
      </c>
      <c r="F118" s="16">
        <v>1236000</v>
      </c>
      <c r="G118" s="11">
        <v>1014900</v>
      </c>
      <c r="H118" s="11">
        <v>1950000</v>
      </c>
      <c r="I118" s="19">
        <f t="shared" ref="I118:I181" si="3">SUM(F118:H118)</f>
        <v>4200900</v>
      </c>
    </row>
    <row r="119" spans="1:9" ht="23.25" customHeight="1" x14ac:dyDescent="0.25">
      <c r="A119" s="3">
        <v>117</v>
      </c>
      <c r="B119" s="3" t="s">
        <v>115</v>
      </c>
      <c r="C119" s="3" t="s">
        <v>10</v>
      </c>
      <c r="D119" s="3" t="s">
        <v>185</v>
      </c>
      <c r="E119" s="3">
        <v>4</v>
      </c>
      <c r="F119" s="16">
        <v>824000</v>
      </c>
      <c r="G119" s="11">
        <v>1185708</v>
      </c>
      <c r="H119" s="11">
        <v>1140000</v>
      </c>
      <c r="I119" s="19">
        <f t="shared" si="3"/>
        <v>3149708</v>
      </c>
    </row>
    <row r="120" spans="1:9" ht="23.25" customHeight="1" x14ac:dyDescent="0.25">
      <c r="A120" s="3">
        <v>118</v>
      </c>
      <c r="B120" s="3" t="s">
        <v>53</v>
      </c>
      <c r="C120" s="3" t="s">
        <v>10</v>
      </c>
      <c r="D120" s="3" t="s">
        <v>186</v>
      </c>
      <c r="E120" s="3">
        <v>7</v>
      </c>
      <c r="F120" s="16">
        <v>1442000</v>
      </c>
      <c r="G120" s="11">
        <v>845900</v>
      </c>
      <c r="H120" s="11">
        <v>2280000</v>
      </c>
      <c r="I120" s="19">
        <f t="shared" si="3"/>
        <v>4567900</v>
      </c>
    </row>
    <row r="121" spans="1:9" ht="31.5" customHeight="1" x14ac:dyDescent="0.25">
      <c r="A121" s="3">
        <v>119</v>
      </c>
      <c r="B121" s="3" t="s">
        <v>106</v>
      </c>
      <c r="C121" s="6" t="s">
        <v>187</v>
      </c>
      <c r="D121" s="3" t="s">
        <v>188</v>
      </c>
      <c r="E121" s="3">
        <v>9</v>
      </c>
      <c r="F121" s="16">
        <v>1854000</v>
      </c>
      <c r="G121" s="11">
        <v>1284035</v>
      </c>
      <c r="H121" s="11">
        <v>3040000</v>
      </c>
      <c r="I121" s="19">
        <f t="shared" si="3"/>
        <v>6178035</v>
      </c>
    </row>
    <row r="122" spans="1:9" ht="23.25" customHeight="1" x14ac:dyDescent="0.25">
      <c r="A122" s="3">
        <v>120</v>
      </c>
      <c r="B122" s="3" t="s">
        <v>161</v>
      </c>
      <c r="C122" s="3" t="s">
        <v>51</v>
      </c>
      <c r="D122" s="3" t="s">
        <v>185</v>
      </c>
      <c r="E122" s="3">
        <v>4</v>
      </c>
      <c r="F122" s="16">
        <v>824000</v>
      </c>
      <c r="G122" s="11">
        <v>2113355</v>
      </c>
      <c r="H122" s="11">
        <v>1110000</v>
      </c>
      <c r="I122" s="19">
        <f t="shared" si="3"/>
        <v>4047355</v>
      </c>
    </row>
    <row r="123" spans="1:9" ht="23.25" customHeight="1" x14ac:dyDescent="0.25">
      <c r="A123" s="3">
        <v>121</v>
      </c>
      <c r="B123" s="3" t="s">
        <v>189</v>
      </c>
      <c r="C123" s="3" t="s">
        <v>10</v>
      </c>
      <c r="D123" s="3" t="s">
        <v>190</v>
      </c>
      <c r="E123" s="3">
        <v>3</v>
      </c>
      <c r="F123" s="16">
        <v>618000</v>
      </c>
      <c r="G123" s="11">
        <f>261208+1285578</f>
        <v>1546786</v>
      </c>
      <c r="H123" s="11">
        <v>780000</v>
      </c>
      <c r="I123" s="19">
        <f t="shared" si="3"/>
        <v>2944786</v>
      </c>
    </row>
    <row r="124" spans="1:9" ht="23.25" customHeight="1" x14ac:dyDescent="0.25">
      <c r="A124" s="3">
        <v>122</v>
      </c>
      <c r="B124" s="3" t="s">
        <v>191</v>
      </c>
      <c r="C124" s="3" t="s">
        <v>10</v>
      </c>
      <c r="D124" s="3" t="s">
        <v>190</v>
      </c>
      <c r="E124" s="3">
        <v>3</v>
      </c>
      <c r="F124" s="16">
        <v>618000</v>
      </c>
      <c r="G124" s="11">
        <f>1020578+261208</f>
        <v>1281786</v>
      </c>
      <c r="H124" s="11">
        <v>780000</v>
      </c>
      <c r="I124" s="19">
        <f t="shared" si="3"/>
        <v>2679786</v>
      </c>
    </row>
    <row r="125" spans="1:9" ht="23.25" customHeight="1" x14ac:dyDescent="0.25">
      <c r="A125" s="3">
        <v>123</v>
      </c>
      <c r="B125" s="3" t="s">
        <v>93</v>
      </c>
      <c r="C125" s="3" t="s">
        <v>10</v>
      </c>
      <c r="D125" s="3" t="s">
        <v>192</v>
      </c>
      <c r="E125" s="3">
        <v>5</v>
      </c>
      <c r="F125" s="16">
        <v>1030000</v>
      </c>
      <c r="G125" s="11">
        <v>1284000</v>
      </c>
      <c r="H125" s="11">
        <v>1520000</v>
      </c>
      <c r="I125" s="19">
        <f t="shared" si="3"/>
        <v>3834000</v>
      </c>
    </row>
    <row r="126" spans="1:9" ht="23.25" customHeight="1" x14ac:dyDescent="0.25">
      <c r="A126" s="3">
        <v>124</v>
      </c>
      <c r="B126" s="3" t="s">
        <v>93</v>
      </c>
      <c r="C126" s="3" t="s">
        <v>10</v>
      </c>
      <c r="D126" s="3" t="s">
        <v>184</v>
      </c>
      <c r="E126" s="3">
        <v>6</v>
      </c>
      <c r="F126" s="16">
        <v>1236000</v>
      </c>
      <c r="G126" s="11">
        <f>624000+642000</f>
        <v>1266000</v>
      </c>
      <c r="H126" s="11">
        <v>1850000</v>
      </c>
      <c r="I126" s="19">
        <f t="shared" si="3"/>
        <v>4352000</v>
      </c>
    </row>
    <row r="127" spans="1:9" ht="23.25" customHeight="1" x14ac:dyDescent="0.25">
      <c r="A127" s="3">
        <v>125</v>
      </c>
      <c r="B127" s="3" t="s">
        <v>193</v>
      </c>
      <c r="C127" s="3" t="s">
        <v>10</v>
      </c>
      <c r="D127" s="3" t="s">
        <v>192</v>
      </c>
      <c r="E127" s="3">
        <v>5</v>
      </c>
      <c r="F127" s="16">
        <v>1030000</v>
      </c>
      <c r="G127" s="11">
        <v>801900</v>
      </c>
      <c r="H127" s="11">
        <v>1480000</v>
      </c>
      <c r="I127" s="19">
        <f t="shared" si="3"/>
        <v>3311900</v>
      </c>
    </row>
    <row r="128" spans="1:9" ht="23.25" customHeight="1" x14ac:dyDescent="0.25">
      <c r="A128" s="3">
        <v>126</v>
      </c>
      <c r="B128" s="3" t="s">
        <v>194</v>
      </c>
      <c r="C128" s="3" t="s">
        <v>71</v>
      </c>
      <c r="D128" s="5">
        <v>46134</v>
      </c>
      <c r="E128" s="3">
        <v>1</v>
      </c>
      <c r="F128" s="16">
        <v>206000</v>
      </c>
      <c r="G128" s="11">
        <v>291696</v>
      </c>
      <c r="H128" s="11">
        <v>0</v>
      </c>
      <c r="I128" s="19">
        <f t="shared" si="3"/>
        <v>497696</v>
      </c>
    </row>
    <row r="129" spans="1:10" ht="23.25" customHeight="1" x14ac:dyDescent="0.25">
      <c r="A129" s="3">
        <v>127</v>
      </c>
      <c r="B129" s="7" t="s">
        <v>195</v>
      </c>
      <c r="C129" s="7" t="s">
        <v>71</v>
      </c>
      <c r="D129" s="7" t="s">
        <v>196</v>
      </c>
      <c r="E129" s="7">
        <v>10</v>
      </c>
      <c r="F129" s="17">
        <v>2060000</v>
      </c>
      <c r="G129" s="12">
        <v>368328</v>
      </c>
      <c r="H129" s="11">
        <v>3420000</v>
      </c>
      <c r="I129" s="19">
        <f t="shared" si="3"/>
        <v>5848328</v>
      </c>
      <c r="J129" s="8"/>
    </row>
    <row r="130" spans="1:10" ht="23.25" customHeight="1" x14ac:dyDescent="0.25">
      <c r="A130" s="3">
        <v>128</v>
      </c>
      <c r="B130" s="3" t="s">
        <v>197</v>
      </c>
      <c r="C130" s="3" t="s">
        <v>198</v>
      </c>
      <c r="D130" s="3" t="s">
        <v>199</v>
      </c>
      <c r="E130" s="3">
        <v>4</v>
      </c>
      <c r="F130" s="16">
        <v>824000</v>
      </c>
      <c r="G130" s="11">
        <v>1034120</v>
      </c>
      <c r="H130" s="11">
        <f>3*450000</f>
        <v>1350000</v>
      </c>
      <c r="I130" s="19">
        <f t="shared" si="3"/>
        <v>3208120</v>
      </c>
    </row>
    <row r="131" spans="1:10" ht="23.25" customHeight="1" x14ac:dyDescent="0.25">
      <c r="A131" s="3">
        <v>129</v>
      </c>
      <c r="B131" s="3" t="s">
        <v>97</v>
      </c>
      <c r="C131" s="3" t="s">
        <v>71</v>
      </c>
      <c r="D131" s="3" t="s">
        <v>200</v>
      </c>
      <c r="E131" s="3">
        <v>2</v>
      </c>
      <c r="F131" s="16">
        <v>412000</v>
      </c>
      <c r="G131" s="11">
        <v>345256</v>
      </c>
      <c r="H131" s="11">
        <v>450000</v>
      </c>
      <c r="I131" s="19">
        <f t="shared" si="3"/>
        <v>1207256</v>
      </c>
    </row>
    <row r="132" spans="1:10" ht="23.25" customHeight="1" x14ac:dyDescent="0.25">
      <c r="A132" s="3">
        <v>130</v>
      </c>
      <c r="B132" s="3" t="s">
        <v>201</v>
      </c>
      <c r="C132" s="3" t="s">
        <v>198</v>
      </c>
      <c r="D132" s="3" t="s">
        <v>199</v>
      </c>
      <c r="E132" s="3">
        <v>4</v>
      </c>
      <c r="F132" s="16">
        <v>824000</v>
      </c>
      <c r="G132" s="11">
        <v>1034120</v>
      </c>
      <c r="H132" s="11">
        <f>3*450000</f>
        <v>1350000</v>
      </c>
      <c r="I132" s="19">
        <f t="shared" si="3"/>
        <v>3208120</v>
      </c>
    </row>
    <row r="133" spans="1:10" ht="23.25" customHeight="1" x14ac:dyDescent="0.25">
      <c r="A133" s="3">
        <v>131</v>
      </c>
      <c r="B133" s="3" t="s">
        <v>202</v>
      </c>
      <c r="C133" s="3" t="s">
        <v>31</v>
      </c>
      <c r="D133" s="3" t="s">
        <v>203</v>
      </c>
      <c r="E133" s="3">
        <v>2</v>
      </c>
      <c r="F133" s="16">
        <v>412000</v>
      </c>
      <c r="G133" s="11">
        <v>269320</v>
      </c>
      <c r="H133" s="11">
        <v>450000</v>
      </c>
      <c r="I133" s="19">
        <f t="shared" si="3"/>
        <v>1131320</v>
      </c>
    </row>
    <row r="134" spans="1:10" ht="23.25" customHeight="1" x14ac:dyDescent="0.25">
      <c r="A134" s="3">
        <v>132</v>
      </c>
      <c r="B134" s="3" t="s">
        <v>139</v>
      </c>
      <c r="C134" s="3" t="s">
        <v>51</v>
      </c>
      <c r="D134" s="3" t="s">
        <v>204</v>
      </c>
      <c r="E134" s="3">
        <v>4</v>
      </c>
      <c r="F134" s="16">
        <v>824000</v>
      </c>
      <c r="G134" s="11">
        <f>1117541+1260578</f>
        <v>2378119</v>
      </c>
      <c r="H134" s="11">
        <v>1350000</v>
      </c>
      <c r="I134" s="19">
        <f t="shared" si="3"/>
        <v>4552119</v>
      </c>
    </row>
    <row r="135" spans="1:10" ht="23.25" customHeight="1" x14ac:dyDescent="0.25">
      <c r="A135" s="3">
        <v>133</v>
      </c>
      <c r="B135" s="3" t="s">
        <v>205</v>
      </c>
      <c r="C135" s="3" t="s">
        <v>51</v>
      </c>
      <c r="D135" s="3" t="s">
        <v>204</v>
      </c>
      <c r="E135" s="3">
        <v>4</v>
      </c>
      <c r="F135" s="16">
        <v>824000</v>
      </c>
      <c r="G135" s="11">
        <v>2560623</v>
      </c>
      <c r="H135" s="11">
        <v>1350000</v>
      </c>
      <c r="I135" s="19">
        <f t="shared" si="3"/>
        <v>4734623</v>
      </c>
    </row>
    <row r="136" spans="1:10" ht="23.25" customHeight="1" x14ac:dyDescent="0.25">
      <c r="A136" s="3">
        <v>134</v>
      </c>
      <c r="B136" s="3" t="s">
        <v>164</v>
      </c>
      <c r="C136" s="3" t="s">
        <v>51</v>
      </c>
      <c r="D136" s="3" t="s">
        <v>204</v>
      </c>
      <c r="E136" s="3">
        <v>4</v>
      </c>
      <c r="F136" s="16">
        <v>824000</v>
      </c>
      <c r="G136" s="11">
        <v>2560623</v>
      </c>
      <c r="H136" s="11">
        <v>1350000</v>
      </c>
      <c r="I136" s="19">
        <f t="shared" si="3"/>
        <v>4734623</v>
      </c>
    </row>
    <row r="137" spans="1:10" ht="23.25" customHeight="1" x14ac:dyDescent="0.25">
      <c r="A137" s="3">
        <v>135</v>
      </c>
      <c r="B137" s="3" t="s">
        <v>48</v>
      </c>
      <c r="C137" s="3" t="s">
        <v>10</v>
      </c>
      <c r="D137" s="3" t="s">
        <v>206</v>
      </c>
      <c r="E137" s="3">
        <v>3</v>
      </c>
      <c r="F137" s="16">
        <v>618000</v>
      </c>
      <c r="G137" s="11">
        <v>1185708</v>
      </c>
      <c r="H137" s="11">
        <v>900000</v>
      </c>
      <c r="I137" s="19">
        <f t="shared" si="3"/>
        <v>2703708</v>
      </c>
    </row>
    <row r="138" spans="1:10" ht="23.25" customHeight="1" x14ac:dyDescent="0.25">
      <c r="A138" s="3">
        <v>136</v>
      </c>
      <c r="B138" s="3" t="s">
        <v>24</v>
      </c>
      <c r="C138" s="3" t="s">
        <v>10</v>
      </c>
      <c r="D138" s="3" t="s">
        <v>207</v>
      </c>
      <c r="E138" s="3">
        <v>12</v>
      </c>
      <c r="F138" s="16">
        <f>12*206000</f>
        <v>2472000</v>
      </c>
      <c r="G138" s="11">
        <v>1180286</v>
      </c>
      <c r="H138" s="11">
        <f>11*400000</f>
        <v>4400000</v>
      </c>
      <c r="I138" s="19">
        <f t="shared" si="3"/>
        <v>8052286</v>
      </c>
    </row>
    <row r="139" spans="1:10" ht="23.25" customHeight="1" x14ac:dyDescent="0.25">
      <c r="A139" s="3">
        <v>137</v>
      </c>
      <c r="B139" s="3" t="s">
        <v>208</v>
      </c>
      <c r="C139" s="3" t="s">
        <v>209</v>
      </c>
      <c r="D139" s="3" t="s">
        <v>210</v>
      </c>
      <c r="E139" s="3">
        <v>14</v>
      </c>
      <c r="F139" s="16">
        <f>14*206000</f>
        <v>2884000</v>
      </c>
      <c r="G139" s="11">
        <v>125248</v>
      </c>
      <c r="H139" s="11">
        <f>13*380000</f>
        <v>4940000</v>
      </c>
      <c r="I139" s="19">
        <f t="shared" si="3"/>
        <v>7949248</v>
      </c>
    </row>
    <row r="140" spans="1:10" ht="23.25" customHeight="1" x14ac:dyDescent="0.25">
      <c r="A140" s="3">
        <v>138</v>
      </c>
      <c r="B140" s="3" t="s">
        <v>211</v>
      </c>
      <c r="C140" s="3" t="s">
        <v>209</v>
      </c>
      <c r="D140" s="3" t="s">
        <v>210</v>
      </c>
      <c r="E140" s="3">
        <v>14</v>
      </c>
      <c r="F140" s="16">
        <f>14*206000</f>
        <v>2884000</v>
      </c>
      <c r="G140" s="11">
        <v>125248</v>
      </c>
      <c r="H140" s="11">
        <f>13*380000</f>
        <v>4940000</v>
      </c>
      <c r="I140" s="19">
        <f t="shared" si="3"/>
        <v>7949248</v>
      </c>
    </row>
    <row r="141" spans="1:10" ht="23.25" customHeight="1" x14ac:dyDescent="0.25">
      <c r="A141" s="3">
        <v>139</v>
      </c>
      <c r="B141" s="3" t="s">
        <v>212</v>
      </c>
      <c r="C141" s="3" t="s">
        <v>71</v>
      </c>
      <c r="D141" s="3" t="s">
        <v>213</v>
      </c>
      <c r="E141" s="3">
        <v>6</v>
      </c>
      <c r="F141" s="16">
        <v>1236000</v>
      </c>
      <c r="G141" s="11">
        <v>583392</v>
      </c>
      <c r="H141" s="11">
        <f>5*420000</f>
        <v>2100000</v>
      </c>
      <c r="I141" s="19">
        <f t="shared" si="3"/>
        <v>3919392</v>
      </c>
    </row>
    <row r="142" spans="1:10" ht="23.25" customHeight="1" x14ac:dyDescent="0.25">
      <c r="A142" s="3">
        <v>140</v>
      </c>
      <c r="B142" s="3" t="s">
        <v>214</v>
      </c>
      <c r="C142" s="3" t="s">
        <v>71</v>
      </c>
      <c r="D142" s="3" t="s">
        <v>215</v>
      </c>
      <c r="E142" s="3">
        <v>2</v>
      </c>
      <c r="F142" s="16">
        <v>412000</v>
      </c>
      <c r="G142" s="11">
        <v>321360</v>
      </c>
      <c r="H142" s="11">
        <v>450000</v>
      </c>
      <c r="I142" s="19">
        <f t="shared" si="3"/>
        <v>1183360</v>
      </c>
    </row>
    <row r="143" spans="1:10" ht="23.25" customHeight="1" x14ac:dyDescent="0.25">
      <c r="A143" s="3">
        <v>141</v>
      </c>
      <c r="B143" s="3" t="s">
        <v>216</v>
      </c>
      <c r="C143" s="3" t="s">
        <v>146</v>
      </c>
      <c r="D143" s="3" t="s">
        <v>217</v>
      </c>
      <c r="E143" s="3">
        <v>17</v>
      </c>
      <c r="F143" s="16">
        <f>206000*17</f>
        <v>3502000</v>
      </c>
      <c r="G143" s="11">
        <v>459792</v>
      </c>
      <c r="H143" s="11">
        <f>16*380000</f>
        <v>6080000</v>
      </c>
      <c r="I143" s="19">
        <f t="shared" si="3"/>
        <v>10041792</v>
      </c>
    </row>
    <row r="144" spans="1:10" ht="23.25" customHeight="1" x14ac:dyDescent="0.25">
      <c r="A144" s="3">
        <v>142</v>
      </c>
      <c r="B144" s="3" t="s">
        <v>205</v>
      </c>
      <c r="C144" s="3" t="s">
        <v>10</v>
      </c>
      <c r="D144" s="3" t="s">
        <v>218</v>
      </c>
      <c r="E144" s="3">
        <v>2</v>
      </c>
      <c r="F144" s="16">
        <v>412000</v>
      </c>
      <c r="G144" s="11">
        <f>429000+740000</f>
        <v>1169000</v>
      </c>
      <c r="H144" s="11">
        <v>450000</v>
      </c>
      <c r="I144" s="19">
        <f t="shared" si="3"/>
        <v>2031000</v>
      </c>
    </row>
    <row r="145" spans="1:9" ht="23.25" customHeight="1" x14ac:dyDescent="0.25">
      <c r="A145" s="3">
        <v>143</v>
      </c>
      <c r="B145" s="3" t="s">
        <v>219</v>
      </c>
      <c r="C145" s="3" t="s">
        <v>68</v>
      </c>
      <c r="D145" s="3" t="s">
        <v>220</v>
      </c>
      <c r="E145" s="3">
        <v>2</v>
      </c>
      <c r="F145" s="16">
        <v>412000</v>
      </c>
      <c r="G145" s="11">
        <v>1224370</v>
      </c>
      <c r="H145" s="11">
        <v>450000</v>
      </c>
      <c r="I145" s="19">
        <f t="shared" si="3"/>
        <v>2086370</v>
      </c>
    </row>
    <row r="146" spans="1:9" ht="23.25" customHeight="1" x14ac:dyDescent="0.25">
      <c r="A146" s="3">
        <v>144</v>
      </c>
      <c r="B146" s="3" t="s">
        <v>37</v>
      </c>
      <c r="C146" s="3" t="s">
        <v>68</v>
      </c>
      <c r="D146" s="3" t="s">
        <v>220</v>
      </c>
      <c r="E146" s="3">
        <v>2</v>
      </c>
      <c r="F146" s="16">
        <v>412000</v>
      </c>
      <c r="G146" s="11">
        <v>1224370</v>
      </c>
      <c r="H146" s="11">
        <v>450000</v>
      </c>
      <c r="I146" s="19">
        <f t="shared" si="3"/>
        <v>2086370</v>
      </c>
    </row>
    <row r="147" spans="1:9" ht="23.25" customHeight="1" x14ac:dyDescent="0.25">
      <c r="A147" s="3">
        <v>145</v>
      </c>
      <c r="B147" s="3" t="s">
        <v>93</v>
      </c>
      <c r="C147" s="3" t="s">
        <v>146</v>
      </c>
      <c r="D147" s="3" t="s">
        <v>221</v>
      </c>
      <c r="E147" s="3">
        <v>3</v>
      </c>
      <c r="F147" s="16">
        <v>618000</v>
      </c>
      <c r="G147" s="11">
        <f>642000+642000</f>
        <v>1284000</v>
      </c>
      <c r="H147" s="11">
        <v>900000</v>
      </c>
      <c r="I147" s="19">
        <f t="shared" si="3"/>
        <v>2802000</v>
      </c>
    </row>
    <row r="148" spans="1:9" ht="23.25" customHeight="1" x14ac:dyDescent="0.25">
      <c r="A148" s="3">
        <v>146</v>
      </c>
      <c r="B148" s="3" t="s">
        <v>222</v>
      </c>
      <c r="C148" s="3" t="s">
        <v>16</v>
      </c>
      <c r="D148" s="3" t="s">
        <v>223</v>
      </c>
      <c r="E148" s="3">
        <v>18</v>
      </c>
      <c r="F148" s="16">
        <f>18*206000</f>
        <v>3708000</v>
      </c>
      <c r="G148" s="11">
        <v>355968</v>
      </c>
      <c r="H148" s="11">
        <f>17*350000</f>
        <v>5950000</v>
      </c>
      <c r="I148" s="19">
        <f t="shared" si="3"/>
        <v>10013968</v>
      </c>
    </row>
    <row r="149" spans="1:9" ht="23.25" customHeight="1" x14ac:dyDescent="0.25">
      <c r="A149" s="3">
        <v>147</v>
      </c>
      <c r="B149" s="3" t="s">
        <v>76</v>
      </c>
      <c r="C149" s="3" t="s">
        <v>51</v>
      </c>
      <c r="D149" s="3" t="s">
        <v>224</v>
      </c>
      <c r="E149" s="3">
        <v>25</v>
      </c>
      <c r="F149" s="16">
        <f>25*206000</f>
        <v>5150000</v>
      </c>
      <c r="G149" s="11">
        <f>1500000+2531628</f>
        <v>4031628</v>
      </c>
      <c r="H149" s="11">
        <f>24*350000</f>
        <v>8400000</v>
      </c>
      <c r="I149" s="19">
        <f t="shared" si="3"/>
        <v>17581628</v>
      </c>
    </row>
    <row r="150" spans="1:9" ht="23.25" customHeight="1" x14ac:dyDescent="0.25">
      <c r="A150" s="3">
        <v>148</v>
      </c>
      <c r="B150" s="3" t="s">
        <v>29</v>
      </c>
      <c r="C150" s="3" t="s">
        <v>19</v>
      </c>
      <c r="D150" s="3" t="s">
        <v>225</v>
      </c>
      <c r="E150" s="3">
        <v>6</v>
      </c>
      <c r="F150" s="16">
        <f>6*206000</f>
        <v>1236000</v>
      </c>
      <c r="G150" s="11">
        <v>1717288</v>
      </c>
      <c r="H150" s="11">
        <f>5*420000</f>
        <v>2100000</v>
      </c>
      <c r="I150" s="19">
        <f t="shared" si="3"/>
        <v>5053288</v>
      </c>
    </row>
    <row r="151" spans="1:9" ht="23.25" customHeight="1" x14ac:dyDescent="0.25">
      <c r="A151" s="3">
        <v>149</v>
      </c>
      <c r="B151" s="3" t="s">
        <v>226</v>
      </c>
      <c r="C151" s="3" t="s">
        <v>19</v>
      </c>
      <c r="D151" s="3" t="s">
        <v>227</v>
      </c>
      <c r="E151" s="3">
        <v>5</v>
      </c>
      <c r="F151" s="16">
        <f>5*206000</f>
        <v>1030000</v>
      </c>
      <c r="G151" s="11">
        <v>345256</v>
      </c>
      <c r="H151" s="11">
        <f>4*450000</f>
        <v>1800000</v>
      </c>
      <c r="I151" s="19">
        <f t="shared" si="3"/>
        <v>3175256</v>
      </c>
    </row>
    <row r="152" spans="1:9" ht="23.25" customHeight="1" x14ac:dyDescent="0.25">
      <c r="A152" s="3">
        <v>150</v>
      </c>
      <c r="B152" s="3" t="s">
        <v>228</v>
      </c>
      <c r="C152" s="3" t="s">
        <v>71</v>
      </c>
      <c r="D152" s="3" t="s">
        <v>229</v>
      </c>
      <c r="E152" s="3">
        <v>13</v>
      </c>
      <c r="F152" s="16">
        <f>13*206000</f>
        <v>2678000</v>
      </c>
      <c r="G152" s="11">
        <v>459792</v>
      </c>
      <c r="H152" s="11">
        <f>12*400000</f>
        <v>4800000</v>
      </c>
      <c r="I152" s="19">
        <f t="shared" si="3"/>
        <v>7937792</v>
      </c>
    </row>
    <row r="153" spans="1:9" ht="23.25" customHeight="1" x14ac:dyDescent="0.25">
      <c r="A153" s="3">
        <v>151</v>
      </c>
      <c r="B153" s="3" t="s">
        <v>230</v>
      </c>
      <c r="C153" s="3" t="s">
        <v>19</v>
      </c>
      <c r="D153" s="3" t="s">
        <v>227</v>
      </c>
      <c r="E153" s="3">
        <v>5</v>
      </c>
      <c r="F153" s="16">
        <v>1030000</v>
      </c>
      <c r="G153" s="11">
        <v>345256</v>
      </c>
      <c r="H153" s="11">
        <f>4*450000</f>
        <v>1800000</v>
      </c>
      <c r="I153" s="19">
        <f t="shared" si="3"/>
        <v>3175256</v>
      </c>
    </row>
    <row r="154" spans="1:9" ht="23.25" customHeight="1" x14ac:dyDescent="0.25">
      <c r="A154" s="3">
        <v>152</v>
      </c>
      <c r="B154" s="3" t="s">
        <v>231</v>
      </c>
      <c r="C154" s="3" t="s">
        <v>19</v>
      </c>
      <c r="D154" s="3" t="s">
        <v>227</v>
      </c>
      <c r="E154" s="3">
        <v>5</v>
      </c>
      <c r="F154" s="16">
        <v>1030000</v>
      </c>
      <c r="G154" s="11">
        <v>345256</v>
      </c>
      <c r="H154" s="11">
        <v>1800000</v>
      </c>
      <c r="I154" s="19">
        <f t="shared" si="3"/>
        <v>3175256</v>
      </c>
    </row>
    <row r="155" spans="1:9" ht="23.25" customHeight="1" x14ac:dyDescent="0.25">
      <c r="A155" s="3">
        <v>153</v>
      </c>
      <c r="B155" s="3" t="s">
        <v>232</v>
      </c>
      <c r="C155" s="3" t="s">
        <v>19</v>
      </c>
      <c r="D155" s="3" t="s">
        <v>227</v>
      </c>
      <c r="E155" s="3">
        <v>5</v>
      </c>
      <c r="F155" s="16">
        <v>1030000</v>
      </c>
      <c r="G155" s="11">
        <v>345256</v>
      </c>
      <c r="H155" s="11">
        <v>1800000</v>
      </c>
      <c r="I155" s="19">
        <f t="shared" si="3"/>
        <v>3175256</v>
      </c>
    </row>
    <row r="156" spans="1:9" ht="23.25" customHeight="1" x14ac:dyDescent="0.25">
      <c r="A156" s="3">
        <v>154</v>
      </c>
      <c r="B156" s="3" t="s">
        <v>233</v>
      </c>
      <c r="C156" s="3" t="s">
        <v>19</v>
      </c>
      <c r="D156" s="3" t="s">
        <v>227</v>
      </c>
      <c r="E156" s="3">
        <v>5</v>
      </c>
      <c r="F156" s="16">
        <v>1030000</v>
      </c>
      <c r="G156" s="11">
        <v>345256</v>
      </c>
      <c r="H156" s="11">
        <v>1800000</v>
      </c>
      <c r="I156" s="19">
        <f t="shared" si="3"/>
        <v>3175256</v>
      </c>
    </row>
    <row r="157" spans="1:9" ht="23.25" customHeight="1" x14ac:dyDescent="0.25">
      <c r="A157" s="3">
        <v>155</v>
      </c>
      <c r="B157" s="3" t="s">
        <v>234</v>
      </c>
      <c r="C157" s="3" t="s">
        <v>19</v>
      </c>
      <c r="D157" s="3" t="s">
        <v>227</v>
      </c>
      <c r="E157" s="3">
        <v>5</v>
      </c>
      <c r="F157" s="16">
        <v>1030000</v>
      </c>
      <c r="G157" s="11">
        <v>345256</v>
      </c>
      <c r="H157" s="11">
        <v>1800000</v>
      </c>
      <c r="I157" s="19">
        <f t="shared" si="3"/>
        <v>3175256</v>
      </c>
    </row>
    <row r="158" spans="1:9" ht="23.25" customHeight="1" x14ac:dyDescent="0.25">
      <c r="A158" s="3">
        <v>156</v>
      </c>
      <c r="B158" s="3" t="s">
        <v>235</v>
      </c>
      <c r="C158" s="3" t="s">
        <v>19</v>
      </c>
      <c r="D158" s="3" t="s">
        <v>227</v>
      </c>
      <c r="E158" s="3">
        <v>5</v>
      </c>
      <c r="F158" s="16">
        <v>1030000</v>
      </c>
      <c r="G158" s="11">
        <v>345256</v>
      </c>
      <c r="H158" s="11">
        <v>1800000</v>
      </c>
      <c r="I158" s="19">
        <f t="shared" si="3"/>
        <v>3175256</v>
      </c>
    </row>
    <row r="159" spans="1:9" ht="23.25" customHeight="1" x14ac:dyDescent="0.25">
      <c r="A159" s="3">
        <v>157</v>
      </c>
      <c r="B159" s="3" t="s">
        <v>236</v>
      </c>
      <c r="C159" s="3" t="s">
        <v>19</v>
      </c>
      <c r="D159" s="3" t="s">
        <v>227</v>
      </c>
      <c r="E159" s="3">
        <v>5</v>
      </c>
      <c r="F159" s="16">
        <v>1030000</v>
      </c>
      <c r="G159" s="11">
        <v>345256</v>
      </c>
      <c r="H159" s="11">
        <v>1800000</v>
      </c>
      <c r="I159" s="19">
        <f t="shared" si="3"/>
        <v>3175256</v>
      </c>
    </row>
    <row r="160" spans="1:9" ht="23.25" customHeight="1" x14ac:dyDescent="0.25">
      <c r="A160" s="3">
        <v>158</v>
      </c>
      <c r="B160" s="3" t="s">
        <v>237</v>
      </c>
      <c r="C160" s="3" t="s">
        <v>19</v>
      </c>
      <c r="D160" s="3" t="s">
        <v>227</v>
      </c>
      <c r="E160" s="3">
        <v>5</v>
      </c>
      <c r="F160" s="16">
        <v>1030000</v>
      </c>
      <c r="G160" s="11">
        <v>345256</v>
      </c>
      <c r="H160" s="11">
        <v>1800000</v>
      </c>
      <c r="I160" s="19">
        <f t="shared" si="3"/>
        <v>3175256</v>
      </c>
    </row>
    <row r="161" spans="1:9" ht="23.25" customHeight="1" x14ac:dyDescent="0.25">
      <c r="A161" s="3">
        <v>159</v>
      </c>
      <c r="B161" s="3" t="s">
        <v>238</v>
      </c>
      <c r="C161" s="3" t="s">
        <v>19</v>
      </c>
      <c r="D161" s="3" t="s">
        <v>227</v>
      </c>
      <c r="E161" s="3">
        <v>5</v>
      </c>
      <c r="F161" s="16">
        <v>1030000</v>
      </c>
      <c r="G161" s="11">
        <v>345256</v>
      </c>
      <c r="H161" s="11">
        <v>1800000</v>
      </c>
      <c r="I161" s="19">
        <f t="shared" si="3"/>
        <v>3175256</v>
      </c>
    </row>
    <row r="162" spans="1:9" ht="23.25" customHeight="1" x14ac:dyDescent="0.25">
      <c r="A162" s="3">
        <v>160</v>
      </c>
      <c r="B162" s="3" t="s">
        <v>239</v>
      </c>
      <c r="C162" s="3" t="s">
        <v>19</v>
      </c>
      <c r="D162" s="3" t="s">
        <v>227</v>
      </c>
      <c r="E162" s="3">
        <v>5</v>
      </c>
      <c r="F162" s="16">
        <v>1030000</v>
      </c>
      <c r="G162" s="11">
        <v>345256</v>
      </c>
      <c r="H162" s="11">
        <v>1800000</v>
      </c>
      <c r="I162" s="19">
        <f t="shared" si="3"/>
        <v>3175256</v>
      </c>
    </row>
    <row r="163" spans="1:9" ht="23.25" customHeight="1" x14ac:dyDescent="0.25">
      <c r="A163" s="3">
        <v>161</v>
      </c>
      <c r="B163" s="3" t="s">
        <v>240</v>
      </c>
      <c r="C163" s="3" t="s">
        <v>10</v>
      </c>
      <c r="D163" s="3" t="s">
        <v>241</v>
      </c>
      <c r="E163" s="3">
        <v>17</v>
      </c>
      <c r="F163" s="16">
        <f>17*206000</f>
        <v>3502000</v>
      </c>
      <c r="G163" s="11">
        <v>419416</v>
      </c>
      <c r="H163" s="11">
        <f>16*380000</f>
        <v>6080000</v>
      </c>
      <c r="I163" s="19">
        <f t="shared" si="3"/>
        <v>10001416</v>
      </c>
    </row>
    <row r="164" spans="1:9" ht="23.25" customHeight="1" x14ac:dyDescent="0.25">
      <c r="A164" s="3">
        <v>162</v>
      </c>
      <c r="B164" s="3" t="s">
        <v>242</v>
      </c>
      <c r="C164" s="3" t="s">
        <v>10</v>
      </c>
      <c r="D164" s="3" t="s">
        <v>241</v>
      </c>
      <c r="E164" s="3">
        <v>17</v>
      </c>
      <c r="F164" s="16">
        <f>17*206000</f>
        <v>3502000</v>
      </c>
      <c r="G164" s="11">
        <v>419416</v>
      </c>
      <c r="H164" s="11">
        <f>16*380000</f>
        <v>6080000</v>
      </c>
      <c r="I164" s="19">
        <f t="shared" si="3"/>
        <v>10001416</v>
      </c>
    </row>
    <row r="165" spans="1:9" ht="23.25" customHeight="1" x14ac:dyDescent="0.25">
      <c r="A165" s="3">
        <v>163</v>
      </c>
      <c r="B165" s="3" t="s">
        <v>243</v>
      </c>
      <c r="C165" s="3" t="s">
        <v>71</v>
      </c>
      <c r="D165" s="3" t="s">
        <v>244</v>
      </c>
      <c r="E165" s="3">
        <v>13</v>
      </c>
      <c r="F165" s="16">
        <f>13*206000</f>
        <v>2678000</v>
      </c>
      <c r="G165" s="11">
        <v>2405082</v>
      </c>
      <c r="H165" s="11">
        <f>400000*12</f>
        <v>4800000</v>
      </c>
      <c r="I165" s="19">
        <f t="shared" si="3"/>
        <v>9883082</v>
      </c>
    </row>
    <row r="166" spans="1:9" ht="23.25" customHeight="1" x14ac:dyDescent="0.25">
      <c r="A166" s="3">
        <v>164</v>
      </c>
      <c r="B166" s="3" t="s">
        <v>245</v>
      </c>
      <c r="C166" s="3" t="s">
        <v>246</v>
      </c>
      <c r="D166" s="3" t="s">
        <v>247</v>
      </c>
      <c r="E166" s="3">
        <v>22</v>
      </c>
      <c r="F166" s="16">
        <f>22*206000</f>
        <v>4532000</v>
      </c>
      <c r="G166" s="11">
        <v>695496</v>
      </c>
      <c r="H166" s="11">
        <f>21*350000</f>
        <v>7350000</v>
      </c>
      <c r="I166" s="19">
        <f t="shared" si="3"/>
        <v>12577496</v>
      </c>
    </row>
    <row r="167" spans="1:9" ht="23.25" customHeight="1" x14ac:dyDescent="0.25">
      <c r="A167" s="3">
        <v>165</v>
      </c>
      <c r="B167" s="3" t="s">
        <v>248</v>
      </c>
      <c r="C167" s="3" t="s">
        <v>10</v>
      </c>
      <c r="D167" s="3" t="s">
        <v>241</v>
      </c>
      <c r="E167" s="3">
        <v>17</v>
      </c>
      <c r="F167" s="16">
        <v>3502000</v>
      </c>
      <c r="G167" s="11">
        <v>419416</v>
      </c>
      <c r="H167" s="11">
        <f>16*380000</f>
        <v>6080000</v>
      </c>
      <c r="I167" s="19">
        <f t="shared" si="3"/>
        <v>10001416</v>
      </c>
    </row>
    <row r="168" spans="1:9" ht="23.25" customHeight="1" x14ac:dyDescent="0.25">
      <c r="A168" s="3">
        <v>166</v>
      </c>
      <c r="B168" s="3" t="s">
        <v>249</v>
      </c>
      <c r="C168" s="3" t="s">
        <v>22</v>
      </c>
      <c r="D168" s="3" t="s">
        <v>250</v>
      </c>
      <c r="E168" s="3">
        <v>2</v>
      </c>
      <c r="F168" s="16">
        <v>412000</v>
      </c>
      <c r="G168" s="11">
        <v>0</v>
      </c>
      <c r="H168" s="11">
        <v>450000</v>
      </c>
      <c r="I168" s="19">
        <f t="shared" si="3"/>
        <v>862000</v>
      </c>
    </row>
    <row r="169" spans="1:9" ht="23.25" customHeight="1" x14ac:dyDescent="0.25">
      <c r="A169" s="3">
        <v>167</v>
      </c>
      <c r="B169" s="3" t="s">
        <v>251</v>
      </c>
      <c r="C169" s="3" t="s">
        <v>19</v>
      </c>
      <c r="D169" s="3" t="s">
        <v>252</v>
      </c>
      <c r="E169" s="3">
        <v>4</v>
      </c>
      <c r="F169" s="16">
        <v>824000</v>
      </c>
      <c r="G169" s="11">
        <v>345256</v>
      </c>
      <c r="H169" s="11">
        <f>3*450000</f>
        <v>1350000</v>
      </c>
      <c r="I169" s="19">
        <f t="shared" si="3"/>
        <v>2519256</v>
      </c>
    </row>
    <row r="170" spans="1:9" ht="23.25" customHeight="1" x14ac:dyDescent="0.25">
      <c r="A170" s="3">
        <v>168</v>
      </c>
      <c r="B170" s="3" t="s">
        <v>253</v>
      </c>
      <c r="C170" s="3" t="s">
        <v>19</v>
      </c>
      <c r="D170" s="3" t="s">
        <v>252</v>
      </c>
      <c r="E170" s="3">
        <v>4</v>
      </c>
      <c r="F170" s="16">
        <v>824000</v>
      </c>
      <c r="G170" s="11">
        <v>345256</v>
      </c>
      <c r="H170" s="11">
        <f>3*450000</f>
        <v>1350000</v>
      </c>
      <c r="I170" s="19">
        <f t="shared" si="3"/>
        <v>2519256</v>
      </c>
    </row>
    <row r="171" spans="1:9" ht="23.25" customHeight="1" x14ac:dyDescent="0.25">
      <c r="A171" s="3">
        <v>169</v>
      </c>
      <c r="B171" s="3" t="s">
        <v>45</v>
      </c>
      <c r="C171" s="3" t="s">
        <v>51</v>
      </c>
      <c r="D171" s="3" t="s">
        <v>254</v>
      </c>
      <c r="E171" s="3">
        <v>8</v>
      </c>
      <c r="F171" s="16">
        <v>1648000</v>
      </c>
      <c r="G171" s="11">
        <v>1182990</v>
      </c>
      <c r="H171" s="11">
        <f>7*420000</f>
        <v>2940000</v>
      </c>
      <c r="I171" s="19">
        <f t="shared" si="3"/>
        <v>5770990</v>
      </c>
    </row>
    <row r="172" spans="1:9" ht="23.25" customHeight="1" x14ac:dyDescent="0.25">
      <c r="A172" s="3">
        <v>170</v>
      </c>
      <c r="B172" s="3" t="s">
        <v>158</v>
      </c>
      <c r="C172" s="3" t="s">
        <v>51</v>
      </c>
      <c r="D172" s="3" t="s">
        <v>255</v>
      </c>
      <c r="E172" s="3">
        <v>9</v>
      </c>
      <c r="F172" s="16">
        <v>1854000</v>
      </c>
      <c r="G172" s="11">
        <v>1540078</v>
      </c>
      <c r="H172" s="11">
        <f>8*400000</f>
        <v>3200000</v>
      </c>
      <c r="I172" s="19">
        <f t="shared" si="3"/>
        <v>6594078</v>
      </c>
    </row>
    <row r="173" spans="1:9" ht="23.25" customHeight="1" x14ac:dyDescent="0.25">
      <c r="A173" s="3">
        <v>171</v>
      </c>
      <c r="B173" s="3" t="s">
        <v>256</v>
      </c>
      <c r="C173" s="3" t="s">
        <v>19</v>
      </c>
      <c r="D173" s="3" t="s">
        <v>257</v>
      </c>
      <c r="E173" s="3">
        <v>2</v>
      </c>
      <c r="F173" s="16">
        <v>412000</v>
      </c>
      <c r="G173" s="11">
        <v>0</v>
      </c>
      <c r="H173" s="11">
        <v>450000</v>
      </c>
      <c r="I173" s="19">
        <f t="shared" si="3"/>
        <v>862000</v>
      </c>
    </row>
    <row r="174" spans="1:9" ht="23.25" customHeight="1" x14ac:dyDescent="0.25">
      <c r="A174" s="3">
        <v>172</v>
      </c>
      <c r="B174" s="3" t="s">
        <v>258</v>
      </c>
      <c r="C174" s="3" t="s">
        <v>19</v>
      </c>
      <c r="D174" s="3" t="s">
        <v>252</v>
      </c>
      <c r="E174" s="3">
        <v>4</v>
      </c>
      <c r="F174" s="16">
        <v>824000</v>
      </c>
      <c r="G174" s="11">
        <v>345256</v>
      </c>
      <c r="H174" s="11">
        <v>1350000</v>
      </c>
      <c r="I174" s="19">
        <f t="shared" si="3"/>
        <v>2519256</v>
      </c>
    </row>
    <row r="175" spans="1:9" ht="23.25" customHeight="1" x14ac:dyDescent="0.25">
      <c r="A175" s="3">
        <v>173</v>
      </c>
      <c r="B175" s="3" t="s">
        <v>259</v>
      </c>
      <c r="C175" s="3" t="s">
        <v>51</v>
      </c>
      <c r="D175" s="3" t="s">
        <v>260</v>
      </c>
      <c r="E175" s="3">
        <v>20</v>
      </c>
      <c r="F175" s="16">
        <f>20*206000</f>
        <v>4120000</v>
      </c>
      <c r="G175" s="11">
        <v>2191628</v>
      </c>
      <c r="H175" s="11">
        <f>19*350000</f>
        <v>6650000</v>
      </c>
      <c r="I175" s="19">
        <f t="shared" si="3"/>
        <v>12961628</v>
      </c>
    </row>
    <row r="176" spans="1:9" ht="23.25" customHeight="1" x14ac:dyDescent="0.25">
      <c r="A176" s="3">
        <v>174</v>
      </c>
      <c r="B176" s="3" t="s">
        <v>261</v>
      </c>
      <c r="C176" s="3" t="s">
        <v>60</v>
      </c>
      <c r="D176" s="3" t="s">
        <v>262</v>
      </c>
      <c r="E176" s="3">
        <v>5</v>
      </c>
      <c r="F176" s="16">
        <v>1030000</v>
      </c>
      <c r="G176" s="11">
        <v>97232</v>
      </c>
      <c r="H176" s="11">
        <v>1800000</v>
      </c>
      <c r="I176" s="19">
        <f t="shared" si="3"/>
        <v>2927232</v>
      </c>
    </row>
    <row r="177" spans="1:9" ht="23.25" customHeight="1" x14ac:dyDescent="0.25">
      <c r="A177" s="3">
        <v>175</v>
      </c>
      <c r="B177" s="3" t="s">
        <v>263</v>
      </c>
      <c r="C177" s="3" t="s">
        <v>19</v>
      </c>
      <c r="D177" s="3" t="s">
        <v>252</v>
      </c>
      <c r="E177" s="3">
        <v>4</v>
      </c>
      <c r="F177" s="16">
        <v>824000</v>
      </c>
      <c r="G177" s="11">
        <v>345256</v>
      </c>
      <c r="H177" s="11">
        <v>1350000</v>
      </c>
      <c r="I177" s="19">
        <f t="shared" si="3"/>
        <v>2519256</v>
      </c>
    </row>
    <row r="178" spans="1:9" ht="23.25" customHeight="1" x14ac:dyDescent="0.25">
      <c r="A178" s="3">
        <v>176</v>
      </c>
      <c r="B178" s="3" t="s">
        <v>264</v>
      </c>
      <c r="C178" s="3" t="s">
        <v>146</v>
      </c>
      <c r="D178" s="3" t="s">
        <v>265</v>
      </c>
      <c r="E178" s="3">
        <v>3</v>
      </c>
      <c r="F178" s="16">
        <v>618000</v>
      </c>
      <c r="G178" s="11">
        <v>1001888</v>
      </c>
      <c r="H178" s="11">
        <v>900000</v>
      </c>
      <c r="I178" s="19">
        <f t="shared" si="3"/>
        <v>2519888</v>
      </c>
    </row>
    <row r="179" spans="1:9" ht="23.25" customHeight="1" x14ac:dyDescent="0.25">
      <c r="A179" s="3">
        <v>177</v>
      </c>
      <c r="B179" s="3" t="s">
        <v>266</v>
      </c>
      <c r="C179" s="3" t="s">
        <v>19</v>
      </c>
      <c r="D179" s="3" t="s">
        <v>252</v>
      </c>
      <c r="E179" s="3">
        <v>4</v>
      </c>
      <c r="F179" s="16">
        <v>824000</v>
      </c>
      <c r="G179" s="11">
        <v>345256</v>
      </c>
      <c r="H179" s="11">
        <v>1350000</v>
      </c>
      <c r="I179" s="19">
        <f t="shared" si="3"/>
        <v>2519256</v>
      </c>
    </row>
    <row r="180" spans="1:9" ht="23.25" customHeight="1" x14ac:dyDescent="0.25">
      <c r="A180" s="3">
        <v>178</v>
      </c>
      <c r="B180" s="3" t="s">
        <v>39</v>
      </c>
      <c r="C180" s="3" t="s">
        <v>19</v>
      </c>
      <c r="D180" s="3" t="s">
        <v>267</v>
      </c>
      <c r="E180" s="3">
        <v>3</v>
      </c>
      <c r="F180" s="16">
        <v>618000</v>
      </c>
      <c r="G180" s="11">
        <v>345256</v>
      </c>
      <c r="H180" s="11">
        <v>900000</v>
      </c>
      <c r="I180" s="19">
        <f t="shared" si="3"/>
        <v>1863256</v>
      </c>
    </row>
    <row r="181" spans="1:9" ht="23.25" customHeight="1" x14ac:dyDescent="0.25">
      <c r="A181" s="3">
        <v>179</v>
      </c>
      <c r="B181" s="3" t="s">
        <v>268</v>
      </c>
      <c r="C181" s="3" t="s">
        <v>19</v>
      </c>
      <c r="D181" s="3" t="s">
        <v>267</v>
      </c>
      <c r="E181" s="3">
        <v>3</v>
      </c>
      <c r="F181" s="16">
        <v>618000</v>
      </c>
      <c r="G181" s="11">
        <v>345256</v>
      </c>
      <c r="H181" s="11">
        <v>900000</v>
      </c>
      <c r="I181" s="19">
        <f t="shared" si="3"/>
        <v>1863256</v>
      </c>
    </row>
    <row r="182" spans="1:9" ht="23.25" customHeight="1" x14ac:dyDescent="0.25">
      <c r="A182" s="3">
        <v>180</v>
      </c>
      <c r="B182" s="3" t="s">
        <v>269</v>
      </c>
      <c r="C182" s="3" t="s">
        <v>19</v>
      </c>
      <c r="D182" s="3" t="s">
        <v>267</v>
      </c>
      <c r="E182" s="3">
        <v>3</v>
      </c>
      <c r="F182" s="16">
        <v>618000</v>
      </c>
      <c r="G182" s="11">
        <v>345256</v>
      </c>
      <c r="H182" s="11">
        <v>900000</v>
      </c>
      <c r="I182" s="19">
        <f t="shared" ref="I182:I246" si="4">SUM(F182:H182)</f>
        <v>1863256</v>
      </c>
    </row>
    <row r="183" spans="1:9" ht="23.25" customHeight="1" x14ac:dyDescent="0.25">
      <c r="A183" s="3">
        <v>181</v>
      </c>
      <c r="B183" s="3" t="s">
        <v>270</v>
      </c>
      <c r="C183" s="3" t="s">
        <v>19</v>
      </c>
      <c r="D183" s="3" t="s">
        <v>252</v>
      </c>
      <c r="E183" s="3">
        <v>4</v>
      </c>
      <c r="F183" s="16">
        <v>824000</v>
      </c>
      <c r="G183" s="11">
        <v>345256</v>
      </c>
      <c r="H183" s="11">
        <v>1350000</v>
      </c>
      <c r="I183" s="19">
        <f t="shared" si="4"/>
        <v>2519256</v>
      </c>
    </row>
    <row r="184" spans="1:9" ht="23.25" customHeight="1" x14ac:dyDescent="0.25">
      <c r="A184" s="3">
        <v>182</v>
      </c>
      <c r="B184" s="3" t="s">
        <v>271</v>
      </c>
      <c r="C184" s="3" t="s">
        <v>19</v>
      </c>
      <c r="D184" s="3" t="s">
        <v>267</v>
      </c>
      <c r="E184" s="3">
        <v>3</v>
      </c>
      <c r="F184" s="16">
        <v>618000</v>
      </c>
      <c r="G184" s="11">
        <v>345256</v>
      </c>
      <c r="H184" s="11">
        <v>900000</v>
      </c>
      <c r="I184" s="19">
        <f t="shared" si="4"/>
        <v>1863256</v>
      </c>
    </row>
    <row r="185" spans="1:9" ht="23.25" customHeight="1" x14ac:dyDescent="0.25">
      <c r="A185" s="3">
        <v>183</v>
      </c>
      <c r="B185" s="3" t="s">
        <v>272</v>
      </c>
      <c r="C185" s="3" t="s">
        <v>10</v>
      </c>
      <c r="D185" s="3" t="s">
        <v>273</v>
      </c>
      <c r="E185" s="3">
        <v>17</v>
      </c>
      <c r="F185" s="16">
        <f>16*206000</f>
        <v>3296000</v>
      </c>
      <c r="G185" s="11">
        <v>419416</v>
      </c>
      <c r="H185" s="11">
        <f>16*350000</f>
        <v>5600000</v>
      </c>
      <c r="I185" s="19">
        <f t="shared" si="4"/>
        <v>9315416</v>
      </c>
    </row>
    <row r="186" spans="1:9" ht="23.25" customHeight="1" x14ac:dyDescent="0.25">
      <c r="A186" s="3">
        <v>184</v>
      </c>
      <c r="B186" s="3" t="s">
        <v>274</v>
      </c>
      <c r="C186" s="3" t="s">
        <v>275</v>
      </c>
      <c r="D186" s="3" t="s">
        <v>276</v>
      </c>
      <c r="E186" s="3">
        <v>7</v>
      </c>
      <c r="F186" s="16">
        <f>7*206000</f>
        <v>1442000</v>
      </c>
      <c r="G186" s="11">
        <v>1133412</v>
      </c>
      <c r="H186" s="11">
        <f>6*420000</f>
        <v>2520000</v>
      </c>
      <c r="I186" s="19">
        <f t="shared" si="4"/>
        <v>5095412</v>
      </c>
    </row>
    <row r="187" spans="1:9" ht="23.25" customHeight="1" x14ac:dyDescent="0.25">
      <c r="A187" s="3">
        <v>185</v>
      </c>
      <c r="B187" s="3" t="s">
        <v>277</v>
      </c>
      <c r="C187" s="3" t="s">
        <v>71</v>
      </c>
      <c r="D187" s="3" t="s">
        <v>278</v>
      </c>
      <c r="E187" s="3">
        <v>3</v>
      </c>
      <c r="F187" s="16">
        <v>618000</v>
      </c>
      <c r="G187" s="11">
        <v>507584</v>
      </c>
      <c r="H187" s="11">
        <v>900000</v>
      </c>
      <c r="I187" s="19">
        <f t="shared" si="4"/>
        <v>2025584</v>
      </c>
    </row>
    <row r="188" spans="1:9" ht="23.25" customHeight="1" x14ac:dyDescent="0.25">
      <c r="A188" s="3">
        <v>186</v>
      </c>
      <c r="B188" s="3" t="s">
        <v>279</v>
      </c>
      <c r="C188" s="3" t="s">
        <v>19</v>
      </c>
      <c r="D188" s="3" t="s">
        <v>252</v>
      </c>
      <c r="E188" s="3">
        <v>4</v>
      </c>
      <c r="F188" s="16">
        <v>824000</v>
      </c>
      <c r="G188" s="11">
        <v>345256</v>
      </c>
      <c r="H188" s="11">
        <v>1350000</v>
      </c>
      <c r="I188" s="19">
        <f t="shared" si="4"/>
        <v>2519256</v>
      </c>
    </row>
    <row r="189" spans="1:9" ht="23.25" customHeight="1" x14ac:dyDescent="0.25">
      <c r="A189" s="3">
        <v>187</v>
      </c>
      <c r="B189" s="3" t="s">
        <v>280</v>
      </c>
      <c r="C189" s="3" t="s">
        <v>19</v>
      </c>
      <c r="D189" s="3" t="s">
        <v>252</v>
      </c>
      <c r="E189" s="3">
        <v>4</v>
      </c>
      <c r="F189" s="16">
        <v>824000</v>
      </c>
      <c r="G189" s="11">
        <v>345256</v>
      </c>
      <c r="H189" s="11">
        <v>1350000</v>
      </c>
      <c r="I189" s="19">
        <f t="shared" si="4"/>
        <v>2519256</v>
      </c>
    </row>
    <row r="190" spans="1:9" ht="23.25" customHeight="1" x14ac:dyDescent="0.25">
      <c r="A190" s="3">
        <v>188</v>
      </c>
      <c r="B190" s="3" t="s">
        <v>281</v>
      </c>
      <c r="C190" s="3" t="s">
        <v>275</v>
      </c>
      <c r="D190" s="3" t="s">
        <v>276</v>
      </c>
      <c r="E190" s="3">
        <v>7</v>
      </c>
      <c r="F190" s="16">
        <f>7*206000</f>
        <v>1442000</v>
      </c>
      <c r="G190" s="11">
        <v>1133412</v>
      </c>
      <c r="H190" s="11">
        <f>6*420000</f>
        <v>2520000</v>
      </c>
      <c r="I190" s="19">
        <f t="shared" si="4"/>
        <v>5095412</v>
      </c>
    </row>
    <row r="191" spans="1:9" ht="23.25" customHeight="1" x14ac:dyDescent="0.25">
      <c r="A191" s="3">
        <v>189</v>
      </c>
      <c r="B191" s="3" t="s">
        <v>282</v>
      </c>
      <c r="C191" s="3" t="s">
        <v>68</v>
      </c>
      <c r="D191" s="3" t="s">
        <v>220</v>
      </c>
      <c r="E191" s="3">
        <v>2</v>
      </c>
      <c r="F191" s="16">
        <v>412000</v>
      </c>
      <c r="G191" s="11">
        <v>507584</v>
      </c>
      <c r="H191" s="11">
        <v>450000</v>
      </c>
      <c r="I191" s="19">
        <f t="shared" si="4"/>
        <v>1369584</v>
      </c>
    </row>
    <row r="192" spans="1:9" ht="23.25" customHeight="1" x14ac:dyDescent="0.25">
      <c r="A192" s="3">
        <v>190</v>
      </c>
      <c r="B192" s="3" t="s">
        <v>283</v>
      </c>
      <c r="C192" s="3" t="s">
        <v>71</v>
      </c>
      <c r="D192" s="3" t="s">
        <v>284</v>
      </c>
      <c r="E192" s="3">
        <v>1</v>
      </c>
      <c r="F192" s="16">
        <v>206000</v>
      </c>
      <c r="G192" s="11">
        <v>206000</v>
      </c>
      <c r="H192" s="11">
        <v>0</v>
      </c>
      <c r="I192" s="19">
        <f t="shared" si="4"/>
        <v>412000</v>
      </c>
    </row>
    <row r="193" spans="1:9" ht="23.25" customHeight="1" x14ac:dyDescent="0.25">
      <c r="A193" s="3">
        <v>191</v>
      </c>
      <c r="B193" s="3" t="s">
        <v>216</v>
      </c>
      <c r="C193" s="3" t="s">
        <v>19</v>
      </c>
      <c r="D193" s="3" t="s">
        <v>252</v>
      </c>
      <c r="E193" s="3">
        <v>4</v>
      </c>
      <c r="F193" s="16">
        <v>824000</v>
      </c>
      <c r="G193" s="11">
        <v>345256</v>
      </c>
      <c r="H193" s="11">
        <v>1350000</v>
      </c>
      <c r="I193" s="19">
        <f t="shared" si="4"/>
        <v>2519256</v>
      </c>
    </row>
    <row r="194" spans="1:9" ht="23.25" customHeight="1" x14ac:dyDescent="0.25">
      <c r="A194" s="3">
        <v>192</v>
      </c>
      <c r="B194" s="3" t="s">
        <v>222</v>
      </c>
      <c r="C194" s="3" t="s">
        <v>19</v>
      </c>
      <c r="D194" s="3" t="s">
        <v>252</v>
      </c>
      <c r="E194" s="3">
        <v>4</v>
      </c>
      <c r="F194" s="16">
        <v>824000</v>
      </c>
      <c r="G194" s="11">
        <v>345256</v>
      </c>
      <c r="H194" s="11">
        <v>1350000</v>
      </c>
      <c r="I194" s="19">
        <f t="shared" si="4"/>
        <v>2519256</v>
      </c>
    </row>
    <row r="195" spans="1:9" ht="23.25" customHeight="1" x14ac:dyDescent="0.25">
      <c r="A195" s="3">
        <v>193</v>
      </c>
      <c r="B195" s="3" t="s">
        <v>285</v>
      </c>
      <c r="C195" s="3" t="s">
        <v>19</v>
      </c>
      <c r="D195" s="3" t="s">
        <v>252</v>
      </c>
      <c r="E195" s="3">
        <v>4</v>
      </c>
      <c r="F195" s="16">
        <v>824000</v>
      </c>
      <c r="G195" s="11">
        <v>345256</v>
      </c>
      <c r="H195" s="11">
        <v>1350000</v>
      </c>
      <c r="I195" s="19">
        <f t="shared" si="4"/>
        <v>2519256</v>
      </c>
    </row>
    <row r="196" spans="1:9" ht="23.25" customHeight="1" x14ac:dyDescent="0.25">
      <c r="A196" s="3">
        <v>194</v>
      </c>
      <c r="B196" s="3" t="s">
        <v>286</v>
      </c>
      <c r="C196" s="3" t="s">
        <v>19</v>
      </c>
      <c r="D196" s="3" t="s">
        <v>252</v>
      </c>
      <c r="E196" s="3">
        <v>4</v>
      </c>
      <c r="F196" s="16">
        <v>824000</v>
      </c>
      <c r="G196" s="11">
        <v>345256</v>
      </c>
      <c r="H196" s="11">
        <v>1350000</v>
      </c>
      <c r="I196" s="19">
        <f t="shared" si="4"/>
        <v>2519256</v>
      </c>
    </row>
    <row r="197" spans="1:9" ht="23.25" customHeight="1" x14ac:dyDescent="0.25">
      <c r="A197" s="3">
        <v>195</v>
      </c>
      <c r="B197" s="3" t="s">
        <v>287</v>
      </c>
      <c r="C197" s="3" t="s">
        <v>19</v>
      </c>
      <c r="D197" s="3" t="s">
        <v>252</v>
      </c>
      <c r="E197" s="3">
        <v>4</v>
      </c>
      <c r="F197" s="16">
        <v>824000</v>
      </c>
      <c r="G197" s="11">
        <v>345256</v>
      </c>
      <c r="H197" s="11">
        <v>1350000</v>
      </c>
      <c r="I197" s="19">
        <f t="shared" si="4"/>
        <v>2519256</v>
      </c>
    </row>
    <row r="198" spans="1:9" ht="23.25" customHeight="1" x14ac:dyDescent="0.25">
      <c r="A198" s="3">
        <v>196</v>
      </c>
      <c r="B198" s="3" t="s">
        <v>111</v>
      </c>
      <c r="C198" s="3" t="s">
        <v>22</v>
      </c>
      <c r="D198" s="3" t="s">
        <v>288</v>
      </c>
      <c r="E198" s="3">
        <v>6</v>
      </c>
      <c r="F198" s="16">
        <v>1236000</v>
      </c>
      <c r="G198" s="11">
        <v>622000</v>
      </c>
      <c r="H198" s="11">
        <f>5*420000</f>
        <v>2100000</v>
      </c>
      <c r="I198" s="19">
        <f t="shared" si="4"/>
        <v>3958000</v>
      </c>
    </row>
    <row r="199" spans="1:9" ht="23.25" customHeight="1" x14ac:dyDescent="0.25">
      <c r="A199" s="3">
        <v>197</v>
      </c>
      <c r="B199" s="3" t="s">
        <v>289</v>
      </c>
      <c r="C199" s="3" t="s">
        <v>19</v>
      </c>
      <c r="D199" s="3" t="s">
        <v>252</v>
      </c>
      <c r="E199" s="3">
        <v>4</v>
      </c>
      <c r="F199" s="16">
        <v>824000</v>
      </c>
      <c r="G199" s="11">
        <v>345256</v>
      </c>
      <c r="H199" s="11">
        <v>1350000</v>
      </c>
      <c r="I199" s="19">
        <f t="shared" si="4"/>
        <v>2519256</v>
      </c>
    </row>
    <row r="200" spans="1:9" ht="23.25" customHeight="1" x14ac:dyDescent="0.25">
      <c r="A200" s="3">
        <v>198</v>
      </c>
      <c r="B200" s="3" t="s">
        <v>290</v>
      </c>
      <c r="C200" s="3" t="s">
        <v>19</v>
      </c>
      <c r="D200" s="3" t="s">
        <v>252</v>
      </c>
      <c r="E200" s="3">
        <v>4</v>
      </c>
      <c r="F200" s="16">
        <v>824000</v>
      </c>
      <c r="G200" s="11">
        <v>345256</v>
      </c>
      <c r="H200" s="11">
        <v>1350000</v>
      </c>
      <c r="I200" s="19">
        <f t="shared" si="4"/>
        <v>2519256</v>
      </c>
    </row>
    <row r="201" spans="1:9" ht="23.25" customHeight="1" x14ac:dyDescent="0.25">
      <c r="A201" s="3">
        <v>199</v>
      </c>
      <c r="B201" s="3" t="s">
        <v>291</v>
      </c>
      <c r="C201" s="3" t="s">
        <v>19</v>
      </c>
      <c r="D201" s="3" t="s">
        <v>252</v>
      </c>
      <c r="E201" s="3">
        <v>4</v>
      </c>
      <c r="F201" s="16">
        <v>824000</v>
      </c>
      <c r="G201" s="11">
        <v>345256</v>
      </c>
      <c r="H201" s="11">
        <v>1350000</v>
      </c>
      <c r="I201" s="19">
        <f t="shared" si="4"/>
        <v>2519256</v>
      </c>
    </row>
    <row r="202" spans="1:9" ht="23.25" customHeight="1" x14ac:dyDescent="0.25">
      <c r="A202" s="3">
        <v>200</v>
      </c>
      <c r="B202" s="3" t="s">
        <v>139</v>
      </c>
      <c r="C202" s="3" t="s">
        <v>22</v>
      </c>
      <c r="D202" s="3" t="s">
        <v>288</v>
      </c>
      <c r="E202" s="3">
        <v>6</v>
      </c>
      <c r="F202" s="16">
        <v>1236000</v>
      </c>
      <c r="G202" s="11">
        <v>291696</v>
      </c>
      <c r="H202" s="11">
        <f>5*420000</f>
        <v>2100000</v>
      </c>
      <c r="I202" s="19">
        <f t="shared" si="4"/>
        <v>3627696</v>
      </c>
    </row>
    <row r="203" spans="1:9" ht="23.25" customHeight="1" x14ac:dyDescent="0.25">
      <c r="A203" s="3">
        <v>201</v>
      </c>
      <c r="B203" s="3" t="s">
        <v>292</v>
      </c>
      <c r="C203" s="3" t="s">
        <v>293</v>
      </c>
      <c r="D203" s="3" t="s">
        <v>247</v>
      </c>
      <c r="E203" s="3">
        <v>22</v>
      </c>
      <c r="F203" s="16">
        <f>22*206000</f>
        <v>4532000</v>
      </c>
      <c r="G203" s="11">
        <v>1472539</v>
      </c>
      <c r="H203" s="11">
        <f>21*350000</f>
        <v>7350000</v>
      </c>
      <c r="I203" s="19">
        <f t="shared" si="4"/>
        <v>13354539</v>
      </c>
    </row>
    <row r="204" spans="1:9" ht="23.25" customHeight="1" x14ac:dyDescent="0.25">
      <c r="A204" s="3">
        <v>202</v>
      </c>
      <c r="B204" s="3" t="s">
        <v>161</v>
      </c>
      <c r="C204" s="3" t="s">
        <v>51</v>
      </c>
      <c r="D204" s="3" t="s">
        <v>221</v>
      </c>
      <c r="E204" s="3">
        <v>3</v>
      </c>
      <c r="F204" s="16">
        <v>618000</v>
      </c>
      <c r="G204" s="11">
        <f>2215226</f>
        <v>2215226</v>
      </c>
      <c r="H204" s="11">
        <v>900000</v>
      </c>
      <c r="I204" s="19">
        <f t="shared" si="4"/>
        <v>3733226</v>
      </c>
    </row>
    <row r="205" spans="1:9" ht="23.25" customHeight="1" x14ac:dyDescent="0.25">
      <c r="A205" s="3">
        <v>203</v>
      </c>
      <c r="B205" s="3" t="s">
        <v>294</v>
      </c>
      <c r="C205" s="3" t="s">
        <v>51</v>
      </c>
      <c r="D205" s="3" t="s">
        <v>295</v>
      </c>
      <c r="E205" s="3">
        <v>2</v>
      </c>
      <c r="F205" s="16">
        <v>412000</v>
      </c>
      <c r="G205" s="11">
        <v>224952</v>
      </c>
      <c r="H205" s="11">
        <f>1*450000</f>
        <v>450000</v>
      </c>
      <c r="I205" s="19">
        <f t="shared" si="4"/>
        <v>1086952</v>
      </c>
    </row>
    <row r="206" spans="1:9" ht="23.25" customHeight="1" x14ac:dyDescent="0.25">
      <c r="A206" s="3">
        <v>204</v>
      </c>
      <c r="B206" s="3" t="s">
        <v>93</v>
      </c>
      <c r="C206" s="3" t="s">
        <v>10</v>
      </c>
      <c r="D206" s="3" t="s">
        <v>296</v>
      </c>
      <c r="E206" s="3">
        <v>5</v>
      </c>
      <c r="F206" s="16">
        <f t="shared" ref="F206:F260" si="5">E206*206000</f>
        <v>1030000</v>
      </c>
      <c r="G206" s="11">
        <v>1590880</v>
      </c>
      <c r="H206" s="11">
        <f>(E206-1)*450000</f>
        <v>1800000</v>
      </c>
      <c r="I206" s="19">
        <f>SUM(F206:H206)</f>
        <v>4420880</v>
      </c>
    </row>
    <row r="207" spans="1:9" ht="23.25" customHeight="1" x14ac:dyDescent="0.25">
      <c r="A207" s="3">
        <v>205</v>
      </c>
      <c r="B207" s="3" t="s">
        <v>106</v>
      </c>
      <c r="C207" s="3" t="s">
        <v>19</v>
      </c>
      <c r="D207" s="3" t="s">
        <v>297</v>
      </c>
      <c r="E207" s="3">
        <v>4</v>
      </c>
      <c r="F207" s="16">
        <f t="shared" si="5"/>
        <v>824000</v>
      </c>
      <c r="G207" s="11">
        <v>386868</v>
      </c>
      <c r="H207" s="11">
        <f>(E207-1)*450000</f>
        <v>1350000</v>
      </c>
      <c r="I207" s="19">
        <f>SUM(F207:H207)</f>
        <v>2560868</v>
      </c>
    </row>
    <row r="208" spans="1:9" ht="23.25" customHeight="1" x14ac:dyDescent="0.25">
      <c r="A208" s="3">
        <v>206</v>
      </c>
      <c r="B208" s="3" t="s">
        <v>21</v>
      </c>
      <c r="C208" s="3" t="s">
        <v>22</v>
      </c>
      <c r="D208" s="3" t="s">
        <v>298</v>
      </c>
      <c r="E208" s="3">
        <v>5</v>
      </c>
      <c r="F208" s="16">
        <f t="shared" si="5"/>
        <v>1030000</v>
      </c>
      <c r="G208" s="11">
        <v>766000</v>
      </c>
      <c r="H208" s="11">
        <f>(E208-1)*450000</f>
        <v>1800000</v>
      </c>
      <c r="I208" s="19">
        <f t="shared" si="4"/>
        <v>3596000</v>
      </c>
    </row>
    <row r="209" spans="1:9" ht="23.25" customHeight="1" x14ac:dyDescent="0.25">
      <c r="A209" s="3">
        <v>207</v>
      </c>
      <c r="B209" s="3" t="s">
        <v>299</v>
      </c>
      <c r="C209" s="3" t="s">
        <v>10</v>
      </c>
      <c r="D209" s="3" t="s">
        <v>300</v>
      </c>
      <c r="E209" s="3">
        <v>7</v>
      </c>
      <c r="F209" s="16">
        <f t="shared" si="5"/>
        <v>1442000</v>
      </c>
      <c r="G209" s="11">
        <v>1087880</v>
      </c>
      <c r="H209" s="11">
        <f>(E209-1)*420000</f>
        <v>2520000</v>
      </c>
      <c r="I209" s="19">
        <f t="shared" si="4"/>
        <v>5049880</v>
      </c>
    </row>
    <row r="210" spans="1:9" ht="23.25" customHeight="1" x14ac:dyDescent="0.25">
      <c r="A210" s="3">
        <v>208</v>
      </c>
      <c r="B210" s="3" t="s">
        <v>301</v>
      </c>
      <c r="C210" s="3" t="s">
        <v>71</v>
      </c>
      <c r="D210" s="3" t="s">
        <v>302</v>
      </c>
      <c r="E210" s="3">
        <v>1</v>
      </c>
      <c r="F210" s="16">
        <f t="shared" si="5"/>
        <v>206000</v>
      </c>
      <c r="G210" s="11">
        <v>97232</v>
      </c>
      <c r="H210" s="11">
        <v>0</v>
      </c>
      <c r="I210" s="19">
        <f t="shared" si="4"/>
        <v>303232</v>
      </c>
    </row>
    <row r="211" spans="1:9" ht="23.25" customHeight="1" x14ac:dyDescent="0.25">
      <c r="A211" s="3">
        <v>209</v>
      </c>
      <c r="B211" s="3" t="s">
        <v>237</v>
      </c>
      <c r="C211" s="3" t="s">
        <v>146</v>
      </c>
      <c r="D211" s="3" t="s">
        <v>303</v>
      </c>
      <c r="E211" s="3">
        <v>6</v>
      </c>
      <c r="F211" s="16">
        <f t="shared" si="5"/>
        <v>1236000</v>
      </c>
      <c r="G211" s="11">
        <v>459792</v>
      </c>
      <c r="H211" s="11">
        <f>(E211-1)*420000</f>
        <v>2100000</v>
      </c>
      <c r="I211" s="19">
        <f t="shared" si="4"/>
        <v>3795792</v>
      </c>
    </row>
    <row r="212" spans="1:9" ht="23.25" customHeight="1" x14ac:dyDescent="0.25">
      <c r="A212" s="3">
        <v>210</v>
      </c>
      <c r="B212" s="3" t="s">
        <v>304</v>
      </c>
      <c r="C212" s="3" t="s">
        <v>22</v>
      </c>
      <c r="D212" s="3" t="s">
        <v>305</v>
      </c>
      <c r="E212" s="3">
        <v>6</v>
      </c>
      <c r="F212" s="16">
        <f t="shared" si="5"/>
        <v>1236000</v>
      </c>
      <c r="G212" s="11">
        <v>455000</v>
      </c>
      <c r="H212" s="11">
        <f>(E212-1)*420000</f>
        <v>2100000</v>
      </c>
      <c r="I212" s="19">
        <f t="shared" si="4"/>
        <v>3791000</v>
      </c>
    </row>
    <row r="213" spans="1:9" ht="23.25" customHeight="1" x14ac:dyDescent="0.25">
      <c r="A213" s="3">
        <v>211</v>
      </c>
      <c r="B213" s="3" t="s">
        <v>306</v>
      </c>
      <c r="C213" s="3" t="s">
        <v>307</v>
      </c>
      <c r="D213" s="3" t="s">
        <v>308</v>
      </c>
      <c r="E213" s="3">
        <v>6</v>
      </c>
      <c r="F213" s="16">
        <f t="shared" si="5"/>
        <v>1236000</v>
      </c>
      <c r="G213" s="11">
        <v>509312</v>
      </c>
      <c r="H213" s="11">
        <f>(E213-1)*420000</f>
        <v>2100000</v>
      </c>
      <c r="I213" s="19">
        <f t="shared" si="4"/>
        <v>3845312</v>
      </c>
    </row>
    <row r="214" spans="1:9" ht="23.25" customHeight="1" x14ac:dyDescent="0.25">
      <c r="A214" s="3">
        <v>212</v>
      </c>
      <c r="B214" s="3" t="s">
        <v>117</v>
      </c>
      <c r="C214" s="3" t="s">
        <v>60</v>
      </c>
      <c r="D214" s="3" t="s">
        <v>309</v>
      </c>
      <c r="E214" s="3">
        <v>6</v>
      </c>
      <c r="F214" s="16">
        <f t="shared" si="5"/>
        <v>1236000</v>
      </c>
      <c r="G214" s="11">
        <v>97232</v>
      </c>
      <c r="H214" s="11">
        <f>(E214-1)*420000</f>
        <v>2100000</v>
      </c>
      <c r="I214" s="19">
        <f t="shared" si="4"/>
        <v>3433232</v>
      </c>
    </row>
    <row r="215" spans="1:9" ht="23.25" customHeight="1" x14ac:dyDescent="0.25">
      <c r="A215" s="3">
        <v>213</v>
      </c>
      <c r="B215" s="3" t="s">
        <v>62</v>
      </c>
      <c r="C215" s="3" t="s">
        <v>31</v>
      </c>
      <c r="D215" s="3" t="s">
        <v>310</v>
      </c>
      <c r="E215" s="3">
        <v>3</v>
      </c>
      <c r="F215" s="16">
        <f t="shared" si="5"/>
        <v>618000</v>
      </c>
      <c r="G215" s="11">
        <v>206000</v>
      </c>
      <c r="H215" s="11">
        <f>(E215-1)*450000</f>
        <v>900000</v>
      </c>
      <c r="I215" s="19">
        <f t="shared" si="4"/>
        <v>1724000</v>
      </c>
    </row>
    <row r="216" spans="1:9" ht="23.25" customHeight="1" x14ac:dyDescent="0.25">
      <c r="A216" s="3">
        <v>214</v>
      </c>
      <c r="B216" s="3" t="s">
        <v>311</v>
      </c>
      <c r="C216" s="3" t="s">
        <v>31</v>
      </c>
      <c r="D216" s="3" t="s">
        <v>310</v>
      </c>
      <c r="E216" s="3">
        <v>3</v>
      </c>
      <c r="F216" s="16">
        <f t="shared" si="5"/>
        <v>618000</v>
      </c>
      <c r="G216" s="11">
        <v>206000</v>
      </c>
      <c r="H216" s="11">
        <f>(E216-1)*450000</f>
        <v>900000</v>
      </c>
      <c r="I216" s="19">
        <f t="shared" si="4"/>
        <v>1724000</v>
      </c>
    </row>
    <row r="217" spans="1:9" ht="23.25" customHeight="1" x14ac:dyDescent="0.25">
      <c r="A217" s="3">
        <v>215</v>
      </c>
      <c r="B217" s="3" t="s">
        <v>33</v>
      </c>
      <c r="C217" s="3" t="s">
        <v>313</v>
      </c>
      <c r="D217" s="3" t="s">
        <v>312</v>
      </c>
      <c r="E217" s="3">
        <v>16</v>
      </c>
      <c r="F217" s="16">
        <f t="shared" si="5"/>
        <v>3296000</v>
      </c>
      <c r="G217" s="11">
        <v>0</v>
      </c>
      <c r="H217" s="11">
        <f>(E217-1)*350000</f>
        <v>5250000</v>
      </c>
      <c r="I217" s="19">
        <f t="shared" si="4"/>
        <v>8546000</v>
      </c>
    </row>
    <row r="218" spans="1:9" ht="23.25" customHeight="1" x14ac:dyDescent="0.25">
      <c r="A218" s="3">
        <v>216</v>
      </c>
      <c r="B218" s="3" t="s">
        <v>26</v>
      </c>
      <c r="C218" s="3" t="s">
        <v>313</v>
      </c>
      <c r="D218" s="3" t="s">
        <v>312</v>
      </c>
      <c r="E218" s="3">
        <v>16</v>
      </c>
      <c r="F218" s="16">
        <f t="shared" si="5"/>
        <v>3296000</v>
      </c>
      <c r="G218" s="11">
        <v>1044452</v>
      </c>
      <c r="H218" s="11">
        <f>(E218-1)*350000</f>
        <v>5250000</v>
      </c>
      <c r="I218" s="19">
        <f t="shared" si="4"/>
        <v>9590452</v>
      </c>
    </row>
    <row r="219" spans="1:9" ht="23.25" customHeight="1" x14ac:dyDescent="0.25">
      <c r="A219" s="3">
        <v>217</v>
      </c>
      <c r="B219" s="3" t="s">
        <v>314</v>
      </c>
      <c r="C219" s="3" t="s">
        <v>146</v>
      </c>
      <c r="D219" s="3" t="s">
        <v>315</v>
      </c>
      <c r="E219" s="3">
        <v>23</v>
      </c>
      <c r="F219" s="16">
        <f t="shared" si="5"/>
        <v>4738000</v>
      </c>
      <c r="G219" s="11">
        <v>1205896</v>
      </c>
      <c r="H219" s="11">
        <f>(E219-1)*350000</f>
        <v>7700000</v>
      </c>
      <c r="I219" s="19">
        <f t="shared" si="4"/>
        <v>13643896</v>
      </c>
    </row>
    <row r="220" spans="1:9" ht="23.25" customHeight="1" x14ac:dyDescent="0.25">
      <c r="A220" s="3">
        <v>218</v>
      </c>
      <c r="B220" s="3" t="s">
        <v>316</v>
      </c>
      <c r="C220" s="3" t="s">
        <v>75</v>
      </c>
      <c r="D220" s="3" t="s">
        <v>317</v>
      </c>
      <c r="E220" s="3">
        <v>2</v>
      </c>
      <c r="F220" s="16">
        <f t="shared" si="5"/>
        <v>412000</v>
      </c>
      <c r="G220" s="11">
        <v>345256</v>
      </c>
      <c r="H220" s="11">
        <f>(E220-1)*450000</f>
        <v>450000</v>
      </c>
      <c r="I220" s="19">
        <f>SUM(F220:H220)</f>
        <v>1207256</v>
      </c>
    </row>
    <row r="221" spans="1:9" ht="23.25" customHeight="1" x14ac:dyDescent="0.25">
      <c r="A221" s="3">
        <v>219</v>
      </c>
      <c r="B221" s="3" t="s">
        <v>318</v>
      </c>
      <c r="C221" s="3" t="s">
        <v>75</v>
      </c>
      <c r="D221" s="3" t="s">
        <v>317</v>
      </c>
      <c r="E221" s="3">
        <v>2</v>
      </c>
      <c r="F221" s="16">
        <f t="shared" si="5"/>
        <v>412000</v>
      </c>
      <c r="G221" s="11">
        <v>497148</v>
      </c>
      <c r="H221" s="11">
        <f>(E221-1)*450000</f>
        <v>450000</v>
      </c>
      <c r="I221" s="19">
        <f t="shared" si="4"/>
        <v>1359148</v>
      </c>
    </row>
    <row r="222" spans="1:9" ht="23.25" customHeight="1" x14ac:dyDescent="0.25">
      <c r="A222" s="3">
        <v>220</v>
      </c>
      <c r="B222" s="3" t="s">
        <v>76</v>
      </c>
      <c r="C222" s="3" t="s">
        <v>75</v>
      </c>
      <c r="D222" s="3" t="s">
        <v>319</v>
      </c>
      <c r="E222" s="3">
        <v>9</v>
      </c>
      <c r="F222" s="16">
        <f t="shared" si="5"/>
        <v>1854000</v>
      </c>
      <c r="G222" s="11">
        <v>345256</v>
      </c>
      <c r="H222" s="11">
        <f>(E222-1)*380000</f>
        <v>3040000</v>
      </c>
      <c r="I222" s="19">
        <f t="shared" si="4"/>
        <v>5239256</v>
      </c>
    </row>
    <row r="223" spans="1:9" ht="23.25" customHeight="1" x14ac:dyDescent="0.25">
      <c r="A223" s="3">
        <v>221</v>
      </c>
      <c r="B223" s="3" t="s">
        <v>320</v>
      </c>
      <c r="C223" s="3" t="s">
        <v>51</v>
      </c>
      <c r="D223" s="3" t="s">
        <v>321</v>
      </c>
      <c r="E223" s="3">
        <v>4</v>
      </c>
      <c r="F223" s="16">
        <f t="shared" si="5"/>
        <v>824000</v>
      </c>
      <c r="G223" s="11">
        <v>1878540</v>
      </c>
      <c r="H223" s="11">
        <f t="shared" ref="H223:H235" si="6">(E223-1)*450000</f>
        <v>1350000</v>
      </c>
      <c r="I223" s="19">
        <f t="shared" si="4"/>
        <v>4052540</v>
      </c>
    </row>
    <row r="224" spans="1:9" ht="23.25" customHeight="1" x14ac:dyDescent="0.25">
      <c r="A224" s="3">
        <v>222</v>
      </c>
      <c r="B224" s="3" t="s">
        <v>322</v>
      </c>
      <c r="C224" s="3" t="s">
        <v>51</v>
      </c>
      <c r="D224" s="3" t="s">
        <v>321</v>
      </c>
      <c r="E224" s="3">
        <v>4</v>
      </c>
      <c r="F224" s="16">
        <f t="shared" si="5"/>
        <v>824000</v>
      </c>
      <c r="G224" s="11">
        <v>1721994</v>
      </c>
      <c r="H224" s="11">
        <f t="shared" si="6"/>
        <v>1350000</v>
      </c>
      <c r="I224" s="19">
        <f t="shared" si="4"/>
        <v>3895994</v>
      </c>
    </row>
    <row r="225" spans="1:9" ht="23.25" customHeight="1" x14ac:dyDescent="0.25">
      <c r="A225" s="3">
        <v>223</v>
      </c>
      <c r="B225" s="3" t="s">
        <v>323</v>
      </c>
      <c r="C225" s="3" t="s">
        <v>324</v>
      </c>
      <c r="D225" s="3" t="s">
        <v>325</v>
      </c>
      <c r="E225" s="3">
        <v>2</v>
      </c>
      <c r="F225" s="16">
        <f t="shared" si="5"/>
        <v>412000</v>
      </c>
      <c r="G225" s="11">
        <v>321360</v>
      </c>
      <c r="H225" s="11">
        <f t="shared" si="6"/>
        <v>450000</v>
      </c>
      <c r="I225" s="19">
        <f t="shared" si="4"/>
        <v>1183360</v>
      </c>
    </row>
    <row r="226" spans="1:9" ht="23.25" customHeight="1" x14ac:dyDescent="0.25">
      <c r="A226" s="3">
        <v>224</v>
      </c>
      <c r="B226" s="3" t="s">
        <v>37</v>
      </c>
      <c r="C226" s="3" t="s">
        <v>51</v>
      </c>
      <c r="D226" s="3" t="s">
        <v>326</v>
      </c>
      <c r="E226" s="3">
        <v>3</v>
      </c>
      <c r="F226" s="16">
        <f t="shared" si="5"/>
        <v>618000</v>
      </c>
      <c r="G226" s="11">
        <v>583392</v>
      </c>
      <c r="H226" s="11">
        <f t="shared" si="6"/>
        <v>900000</v>
      </c>
      <c r="I226" s="19">
        <f t="shared" si="4"/>
        <v>2101392</v>
      </c>
    </row>
    <row r="227" spans="1:9" ht="23.25" customHeight="1" x14ac:dyDescent="0.25">
      <c r="A227" s="3">
        <v>225</v>
      </c>
      <c r="B227" s="3" t="s">
        <v>38</v>
      </c>
      <c r="C227" s="3" t="s">
        <v>51</v>
      </c>
      <c r="D227" s="3" t="s">
        <v>326</v>
      </c>
      <c r="E227" s="3">
        <v>3</v>
      </c>
      <c r="F227" s="16">
        <f t="shared" si="5"/>
        <v>618000</v>
      </c>
      <c r="G227" s="11">
        <v>583392</v>
      </c>
      <c r="H227" s="11">
        <f t="shared" si="6"/>
        <v>900000</v>
      </c>
      <c r="I227" s="19">
        <f t="shared" si="4"/>
        <v>2101392</v>
      </c>
    </row>
    <row r="228" spans="1:9" ht="23.25" customHeight="1" x14ac:dyDescent="0.25">
      <c r="A228" s="3">
        <v>226</v>
      </c>
      <c r="B228" s="3" t="s">
        <v>53</v>
      </c>
      <c r="C228" s="3" t="s">
        <v>10</v>
      </c>
      <c r="D228" s="3" t="s">
        <v>327</v>
      </c>
      <c r="E228" s="3">
        <v>5</v>
      </c>
      <c r="F228" s="16">
        <f t="shared" si="5"/>
        <v>1030000</v>
      </c>
      <c r="G228" s="11">
        <v>605510</v>
      </c>
      <c r="H228" s="11">
        <f t="shared" si="6"/>
        <v>1800000</v>
      </c>
      <c r="I228" s="19">
        <f t="shared" si="4"/>
        <v>3435510</v>
      </c>
    </row>
    <row r="229" spans="1:9" ht="23.25" customHeight="1" x14ac:dyDescent="0.25">
      <c r="A229" s="3">
        <v>227</v>
      </c>
      <c r="B229" s="3" t="s">
        <v>328</v>
      </c>
      <c r="C229" s="3" t="s">
        <v>22</v>
      </c>
      <c r="D229" s="3" t="s">
        <v>305</v>
      </c>
      <c r="E229" s="3">
        <v>6</v>
      </c>
      <c r="F229" s="16">
        <f t="shared" si="5"/>
        <v>1236000</v>
      </c>
      <c r="G229" s="11">
        <v>455000</v>
      </c>
      <c r="H229" s="11">
        <f t="shared" si="6"/>
        <v>2250000</v>
      </c>
      <c r="I229" s="19">
        <f t="shared" si="4"/>
        <v>3941000</v>
      </c>
    </row>
    <row r="230" spans="1:9" ht="23.25" customHeight="1" x14ac:dyDescent="0.25">
      <c r="A230" s="3">
        <v>228</v>
      </c>
      <c r="B230" s="3" t="s">
        <v>161</v>
      </c>
      <c r="C230" s="3" t="s">
        <v>51</v>
      </c>
      <c r="D230" s="3" t="s">
        <v>329</v>
      </c>
      <c r="E230" s="3">
        <v>3</v>
      </c>
      <c r="F230" s="16">
        <f t="shared" si="5"/>
        <v>618000</v>
      </c>
      <c r="G230" s="11">
        <v>1017541</v>
      </c>
      <c r="H230" s="11">
        <f t="shared" si="6"/>
        <v>900000</v>
      </c>
      <c r="I230" s="19">
        <f t="shared" si="4"/>
        <v>2535541</v>
      </c>
    </row>
    <row r="231" spans="1:9" ht="23.25" customHeight="1" x14ac:dyDescent="0.25">
      <c r="A231" s="3">
        <v>229</v>
      </c>
      <c r="B231" s="3" t="s">
        <v>161</v>
      </c>
      <c r="C231" s="3" t="s">
        <v>51</v>
      </c>
      <c r="D231" s="3" t="s">
        <v>317</v>
      </c>
      <c r="E231" s="3">
        <v>2</v>
      </c>
      <c r="F231" s="16">
        <f t="shared" si="5"/>
        <v>412000</v>
      </c>
      <c r="G231" s="11">
        <v>2191628</v>
      </c>
      <c r="H231" s="11">
        <f t="shared" si="6"/>
        <v>450000</v>
      </c>
      <c r="I231" s="19">
        <f t="shared" si="4"/>
        <v>3053628</v>
      </c>
    </row>
    <row r="232" spans="1:9" ht="23.25" customHeight="1" x14ac:dyDescent="0.25">
      <c r="A232" s="3">
        <v>230</v>
      </c>
      <c r="B232" s="3" t="s">
        <v>53</v>
      </c>
      <c r="C232" s="3" t="s">
        <v>10</v>
      </c>
      <c r="D232" s="3" t="s">
        <v>331</v>
      </c>
      <c r="E232" s="3">
        <v>6</v>
      </c>
      <c r="F232" s="16">
        <f t="shared" si="5"/>
        <v>1236000</v>
      </c>
      <c r="G232" s="11">
        <v>801900</v>
      </c>
      <c r="H232" s="11">
        <f t="shared" si="6"/>
        <v>2250000</v>
      </c>
      <c r="I232" s="19">
        <f t="shared" si="4"/>
        <v>4287900</v>
      </c>
    </row>
    <row r="233" spans="1:9" ht="23.25" customHeight="1" x14ac:dyDescent="0.25">
      <c r="A233" s="3">
        <v>231</v>
      </c>
      <c r="B233" s="3" t="s">
        <v>93</v>
      </c>
      <c r="C233" s="3" t="s">
        <v>10</v>
      </c>
      <c r="D233" s="3" t="s">
        <v>330</v>
      </c>
      <c r="E233" s="3">
        <v>5</v>
      </c>
      <c r="F233" s="16">
        <f t="shared" si="5"/>
        <v>1030000</v>
      </c>
      <c r="G233" s="11">
        <v>1284000</v>
      </c>
      <c r="H233" s="11">
        <f t="shared" si="6"/>
        <v>1800000</v>
      </c>
      <c r="I233" s="19">
        <f t="shared" si="4"/>
        <v>4114000</v>
      </c>
    </row>
    <row r="234" spans="1:9" ht="23.25" customHeight="1" x14ac:dyDescent="0.25">
      <c r="A234" s="3">
        <v>232</v>
      </c>
      <c r="B234" s="3" t="s">
        <v>332</v>
      </c>
      <c r="C234" s="3" t="s">
        <v>71</v>
      </c>
      <c r="D234" s="3" t="s">
        <v>333</v>
      </c>
      <c r="E234" s="3">
        <v>7</v>
      </c>
      <c r="F234" s="16">
        <f t="shared" si="5"/>
        <v>1442000</v>
      </c>
      <c r="G234" s="11">
        <v>811028</v>
      </c>
      <c r="H234" s="11">
        <f t="shared" si="6"/>
        <v>2700000</v>
      </c>
      <c r="I234" s="19">
        <f t="shared" si="4"/>
        <v>4953028</v>
      </c>
    </row>
    <row r="235" spans="1:9" ht="23.25" customHeight="1" x14ac:dyDescent="0.25">
      <c r="A235" s="3">
        <v>233</v>
      </c>
      <c r="B235" s="3" t="s">
        <v>334</v>
      </c>
      <c r="C235" s="3" t="s">
        <v>307</v>
      </c>
      <c r="D235" s="3" t="s">
        <v>330</v>
      </c>
      <c r="E235" s="3">
        <v>5</v>
      </c>
      <c r="F235" s="16">
        <f t="shared" si="5"/>
        <v>1030000</v>
      </c>
      <c r="G235" s="11">
        <v>389752</v>
      </c>
      <c r="H235" s="11">
        <f t="shared" si="6"/>
        <v>1800000</v>
      </c>
      <c r="I235" s="19">
        <f t="shared" si="4"/>
        <v>3219752</v>
      </c>
    </row>
    <row r="236" spans="1:9" ht="23.25" customHeight="1" x14ac:dyDescent="0.25">
      <c r="A236" s="3">
        <v>234</v>
      </c>
      <c r="B236" s="3" t="s">
        <v>335</v>
      </c>
      <c r="C236" s="3" t="s">
        <v>336</v>
      </c>
      <c r="D236" s="3" t="s">
        <v>337</v>
      </c>
      <c r="E236" s="3">
        <v>11</v>
      </c>
      <c r="F236" s="16">
        <f t="shared" si="5"/>
        <v>2266000</v>
      </c>
      <c r="G236" s="11">
        <v>195288</v>
      </c>
      <c r="H236" s="11">
        <f>(E236-1)*380000</f>
        <v>3800000</v>
      </c>
      <c r="I236" s="19">
        <f t="shared" si="4"/>
        <v>6261288</v>
      </c>
    </row>
    <row r="237" spans="1:9" ht="23.25" customHeight="1" x14ac:dyDescent="0.25">
      <c r="A237" s="3">
        <v>235</v>
      </c>
      <c r="B237" s="3" t="s">
        <v>34</v>
      </c>
      <c r="C237" s="3" t="s">
        <v>51</v>
      </c>
      <c r="D237" s="3" t="s">
        <v>338</v>
      </c>
      <c r="E237" s="3">
        <v>2</v>
      </c>
      <c r="F237" s="16">
        <f t="shared" si="5"/>
        <v>412000</v>
      </c>
      <c r="G237" s="11">
        <v>1552824</v>
      </c>
      <c r="H237" s="11">
        <f t="shared" ref="H237:H242" si="7">(E237-1)*450000</f>
        <v>450000</v>
      </c>
      <c r="I237" s="19">
        <f t="shared" si="4"/>
        <v>2414824</v>
      </c>
    </row>
    <row r="238" spans="1:9" ht="23.25" customHeight="1" x14ac:dyDescent="0.25">
      <c r="A238" s="3">
        <v>236</v>
      </c>
      <c r="B238" s="3" t="s">
        <v>96</v>
      </c>
      <c r="C238" s="3" t="s">
        <v>339</v>
      </c>
      <c r="D238" s="3" t="s">
        <v>340</v>
      </c>
      <c r="E238" s="3">
        <v>3</v>
      </c>
      <c r="F238" s="16">
        <f t="shared" si="5"/>
        <v>618000</v>
      </c>
      <c r="G238" s="11">
        <v>898060</v>
      </c>
      <c r="H238" s="11">
        <f t="shared" si="7"/>
        <v>900000</v>
      </c>
      <c r="I238" s="19">
        <f t="shared" si="4"/>
        <v>2416060</v>
      </c>
    </row>
    <row r="239" spans="1:9" ht="23.25" customHeight="1" x14ac:dyDescent="0.25">
      <c r="A239" s="3">
        <v>237</v>
      </c>
      <c r="B239" s="3" t="s">
        <v>239</v>
      </c>
      <c r="C239" s="3" t="s">
        <v>75</v>
      </c>
      <c r="D239" s="3" t="s">
        <v>341</v>
      </c>
      <c r="E239" s="3">
        <v>2</v>
      </c>
      <c r="F239" s="16">
        <f t="shared" si="5"/>
        <v>412000</v>
      </c>
      <c r="G239" s="11">
        <v>1704647</v>
      </c>
      <c r="H239" s="11">
        <f t="shared" si="7"/>
        <v>450000</v>
      </c>
      <c r="I239" s="19">
        <f t="shared" si="4"/>
        <v>2566647</v>
      </c>
    </row>
    <row r="240" spans="1:9" ht="23.25" customHeight="1" x14ac:dyDescent="0.25">
      <c r="A240" s="3">
        <v>238</v>
      </c>
      <c r="B240" s="3" t="s">
        <v>342</v>
      </c>
      <c r="C240" s="3" t="s">
        <v>31</v>
      </c>
      <c r="D240" s="3" t="s">
        <v>343</v>
      </c>
      <c r="E240" s="3">
        <v>3</v>
      </c>
      <c r="F240" s="16">
        <f t="shared" si="5"/>
        <v>618000</v>
      </c>
      <c r="G240" s="11">
        <v>206000</v>
      </c>
      <c r="H240" s="11">
        <f t="shared" si="7"/>
        <v>900000</v>
      </c>
      <c r="I240" s="19">
        <f t="shared" si="4"/>
        <v>1724000</v>
      </c>
    </row>
    <row r="241" spans="1:9" ht="23.25" customHeight="1" x14ac:dyDescent="0.25">
      <c r="A241" s="3">
        <v>239</v>
      </c>
      <c r="B241" s="3" t="s">
        <v>29</v>
      </c>
      <c r="C241" s="3" t="s">
        <v>51</v>
      </c>
      <c r="D241" s="3" t="s">
        <v>344</v>
      </c>
      <c r="E241" s="3">
        <v>2</v>
      </c>
      <c r="F241" s="16">
        <f t="shared" si="5"/>
        <v>412000</v>
      </c>
      <c r="G241" s="11">
        <v>2766156</v>
      </c>
      <c r="H241" s="11">
        <f t="shared" si="7"/>
        <v>450000</v>
      </c>
      <c r="I241" s="19">
        <f t="shared" si="4"/>
        <v>3628156</v>
      </c>
    </row>
    <row r="242" spans="1:9" ht="23.25" customHeight="1" x14ac:dyDescent="0.25">
      <c r="A242" s="3">
        <v>240</v>
      </c>
      <c r="B242" s="3" t="s">
        <v>99</v>
      </c>
      <c r="C242" s="3" t="s">
        <v>71</v>
      </c>
      <c r="D242" s="3" t="s">
        <v>345</v>
      </c>
      <c r="E242" s="3">
        <v>1</v>
      </c>
      <c r="F242" s="16">
        <f t="shared" si="5"/>
        <v>206000</v>
      </c>
      <c r="G242" s="11">
        <v>206000</v>
      </c>
      <c r="H242" s="11">
        <f t="shared" si="7"/>
        <v>0</v>
      </c>
      <c r="I242" s="19">
        <f t="shared" si="4"/>
        <v>412000</v>
      </c>
    </row>
    <row r="243" spans="1:9" ht="23.25" customHeight="1" x14ac:dyDescent="0.25">
      <c r="A243" s="3">
        <v>241</v>
      </c>
      <c r="B243" s="3" t="s">
        <v>282</v>
      </c>
      <c r="C243" s="3" t="s">
        <v>346</v>
      </c>
      <c r="D243" s="3" t="s">
        <v>347</v>
      </c>
      <c r="E243" s="3">
        <v>3</v>
      </c>
      <c r="F243" s="16">
        <f t="shared" si="5"/>
        <v>618000</v>
      </c>
      <c r="G243" s="11">
        <v>512940</v>
      </c>
      <c r="H243" s="11">
        <f>(E243-1)*450000</f>
        <v>900000</v>
      </c>
      <c r="I243" s="19">
        <f t="shared" si="4"/>
        <v>2030940</v>
      </c>
    </row>
    <row r="244" spans="1:9" ht="23.25" customHeight="1" x14ac:dyDescent="0.25">
      <c r="A244" s="3">
        <v>242</v>
      </c>
      <c r="B244" s="3" t="s">
        <v>24</v>
      </c>
      <c r="C244" s="3" t="s">
        <v>10</v>
      </c>
      <c r="D244" s="3" t="s">
        <v>348</v>
      </c>
      <c r="E244" s="3">
        <v>13</v>
      </c>
      <c r="F244" s="16">
        <f t="shared" si="5"/>
        <v>2678000</v>
      </c>
      <c r="G244" s="11">
        <v>745800</v>
      </c>
      <c r="H244" s="11">
        <f>(E244-1)*350000</f>
        <v>4200000</v>
      </c>
      <c r="I244" s="19">
        <f t="shared" si="4"/>
        <v>7623800</v>
      </c>
    </row>
    <row r="245" spans="1:9" ht="23.25" customHeight="1" x14ac:dyDescent="0.25">
      <c r="A245" s="3">
        <v>243</v>
      </c>
      <c r="B245" s="3" t="s">
        <v>29</v>
      </c>
      <c r="C245" s="3" t="s">
        <v>68</v>
      </c>
      <c r="D245" s="3" t="s">
        <v>349</v>
      </c>
      <c r="E245" s="3">
        <v>1</v>
      </c>
      <c r="F245" s="16">
        <f t="shared" si="5"/>
        <v>206000</v>
      </c>
      <c r="G245" s="11">
        <v>0</v>
      </c>
      <c r="H245" s="11">
        <f>(E245-1)*350000</f>
        <v>0</v>
      </c>
      <c r="I245" s="19">
        <f t="shared" si="4"/>
        <v>206000</v>
      </c>
    </row>
    <row r="246" spans="1:9" ht="23.25" customHeight="1" x14ac:dyDescent="0.25">
      <c r="A246" s="3">
        <v>244</v>
      </c>
      <c r="B246" s="3" t="s">
        <v>37</v>
      </c>
      <c r="C246" s="3" t="s">
        <v>31</v>
      </c>
      <c r="D246" s="3" t="s">
        <v>347</v>
      </c>
      <c r="E246" s="3">
        <v>3</v>
      </c>
      <c r="F246" s="16">
        <f t="shared" si="5"/>
        <v>618000</v>
      </c>
      <c r="G246" s="11">
        <v>512940</v>
      </c>
      <c r="H246" s="11">
        <f>(E246-1)*450000</f>
        <v>900000</v>
      </c>
      <c r="I246" s="19">
        <f t="shared" si="4"/>
        <v>2030940</v>
      </c>
    </row>
    <row r="247" spans="1:9" ht="23.25" customHeight="1" x14ac:dyDescent="0.25">
      <c r="A247" s="3">
        <v>245</v>
      </c>
      <c r="B247" s="3" t="s">
        <v>38</v>
      </c>
      <c r="C247" s="3" t="s">
        <v>51</v>
      </c>
      <c r="D247" s="3" t="s">
        <v>338</v>
      </c>
      <c r="E247" s="3">
        <v>2</v>
      </c>
      <c r="F247" s="16">
        <f t="shared" si="5"/>
        <v>412000</v>
      </c>
      <c r="G247" s="11">
        <v>1552824</v>
      </c>
      <c r="H247" s="11">
        <f>(E247-1)*450000</f>
        <v>450000</v>
      </c>
      <c r="I247" s="19">
        <f t="shared" ref="I247:I315" si="8">SUM(F247:H247)</f>
        <v>2414824</v>
      </c>
    </row>
    <row r="248" spans="1:9" ht="23.25" customHeight="1" x14ac:dyDescent="0.25">
      <c r="A248" s="3">
        <v>246</v>
      </c>
      <c r="B248" s="3" t="s">
        <v>350</v>
      </c>
      <c r="C248" s="3" t="s">
        <v>71</v>
      </c>
      <c r="D248" s="3" t="s">
        <v>351</v>
      </c>
      <c r="E248" s="3">
        <v>9</v>
      </c>
      <c r="F248" s="16">
        <f t="shared" si="5"/>
        <v>1854000</v>
      </c>
      <c r="G248" s="11">
        <v>321360</v>
      </c>
      <c r="H248" s="11">
        <f>(E248-1)*380000</f>
        <v>3040000</v>
      </c>
      <c r="I248" s="19">
        <f t="shared" si="8"/>
        <v>5215360</v>
      </c>
    </row>
    <row r="249" spans="1:9" ht="23.25" customHeight="1" x14ac:dyDescent="0.25">
      <c r="A249" s="3">
        <v>247</v>
      </c>
      <c r="B249" s="3" t="s">
        <v>50</v>
      </c>
      <c r="C249" s="3" t="s">
        <v>352</v>
      </c>
      <c r="D249" s="3" t="s">
        <v>353</v>
      </c>
      <c r="E249" s="3">
        <v>4</v>
      </c>
      <c r="F249" s="16">
        <f t="shared" si="5"/>
        <v>824000</v>
      </c>
      <c r="G249" s="11">
        <v>634068</v>
      </c>
      <c r="H249" s="11">
        <f>(E249-1)*450000</f>
        <v>1350000</v>
      </c>
      <c r="I249" s="19">
        <f t="shared" si="8"/>
        <v>2808068</v>
      </c>
    </row>
    <row r="250" spans="1:9" ht="23.25" customHeight="1" x14ac:dyDescent="0.25">
      <c r="A250" s="3">
        <v>248</v>
      </c>
      <c r="B250" s="3" t="s">
        <v>354</v>
      </c>
      <c r="C250" s="3" t="s">
        <v>355</v>
      </c>
      <c r="D250" s="3" t="s">
        <v>356</v>
      </c>
      <c r="E250" s="3">
        <v>4</v>
      </c>
      <c r="F250" s="16">
        <f t="shared" si="5"/>
        <v>824000</v>
      </c>
      <c r="G250" s="11">
        <v>206000</v>
      </c>
      <c r="H250" s="11">
        <f>(E250-1)*450000</f>
        <v>1350000</v>
      </c>
      <c r="I250" s="19">
        <f t="shared" si="8"/>
        <v>2380000</v>
      </c>
    </row>
    <row r="251" spans="1:9" ht="23.25" customHeight="1" x14ac:dyDescent="0.25">
      <c r="A251" s="3">
        <v>249</v>
      </c>
      <c r="B251" s="3" t="s">
        <v>281</v>
      </c>
      <c r="C251" s="3" t="s">
        <v>75</v>
      </c>
      <c r="D251" s="3" t="s">
        <v>357</v>
      </c>
      <c r="E251" s="3">
        <v>6</v>
      </c>
      <c r="F251" s="16">
        <f t="shared" si="5"/>
        <v>1236000</v>
      </c>
      <c r="G251" s="11">
        <v>345256</v>
      </c>
      <c r="H251" s="11">
        <f>(E251-1)*420000</f>
        <v>2100000</v>
      </c>
      <c r="I251" s="19">
        <f t="shared" si="8"/>
        <v>3681256</v>
      </c>
    </row>
    <row r="252" spans="1:9" ht="23.25" customHeight="1" x14ac:dyDescent="0.25">
      <c r="A252" s="3">
        <v>250</v>
      </c>
      <c r="B252" s="3" t="s">
        <v>161</v>
      </c>
      <c r="C252" s="3" t="s">
        <v>51</v>
      </c>
      <c r="D252" s="3" t="s">
        <v>358</v>
      </c>
      <c r="E252" s="3">
        <v>3</v>
      </c>
      <c r="F252" s="16">
        <f t="shared" si="5"/>
        <v>618000</v>
      </c>
      <c r="G252" s="11">
        <v>2213355</v>
      </c>
      <c r="H252" s="11">
        <f>(E252-1)*450000</f>
        <v>900000</v>
      </c>
      <c r="I252" s="19">
        <f t="shared" si="8"/>
        <v>3731355</v>
      </c>
    </row>
    <row r="253" spans="1:9" ht="23.25" customHeight="1" x14ac:dyDescent="0.25">
      <c r="A253" s="3">
        <v>251</v>
      </c>
      <c r="B253" s="3" t="s">
        <v>359</v>
      </c>
      <c r="C253" s="3" t="s">
        <v>71</v>
      </c>
      <c r="D253" s="3" t="s">
        <v>356</v>
      </c>
      <c r="E253" s="3">
        <v>4</v>
      </c>
      <c r="F253" s="16">
        <f t="shared" si="5"/>
        <v>824000</v>
      </c>
      <c r="G253" s="11">
        <v>697100</v>
      </c>
      <c r="H253" s="11">
        <f>(E253-1)*450000</f>
        <v>1350000</v>
      </c>
      <c r="I253" s="19">
        <f t="shared" si="8"/>
        <v>2871100</v>
      </c>
    </row>
    <row r="254" spans="1:9" ht="23.25" customHeight="1" x14ac:dyDescent="0.25">
      <c r="A254" s="3">
        <v>252</v>
      </c>
      <c r="B254" s="3" t="s">
        <v>143</v>
      </c>
      <c r="C254" s="3" t="s">
        <v>360</v>
      </c>
      <c r="D254" s="9" t="s">
        <v>362</v>
      </c>
      <c r="E254" s="3">
        <v>9</v>
      </c>
      <c r="F254" s="16">
        <f t="shared" si="5"/>
        <v>1854000</v>
      </c>
      <c r="G254" s="11">
        <v>0</v>
      </c>
      <c r="H254" s="11">
        <f>(E254-1)*350000</f>
        <v>2800000</v>
      </c>
      <c r="I254" s="19">
        <f t="shared" ref="I254" si="9">SUM(F254:H254)</f>
        <v>4654000</v>
      </c>
    </row>
    <row r="255" spans="1:9" ht="23.25" customHeight="1" x14ac:dyDescent="0.25">
      <c r="A255" s="3">
        <v>253</v>
      </c>
      <c r="B255" s="3" t="s">
        <v>143</v>
      </c>
      <c r="C255" s="3" t="s">
        <v>360</v>
      </c>
      <c r="D255" s="9" t="s">
        <v>361</v>
      </c>
      <c r="E255" s="3">
        <v>15</v>
      </c>
      <c r="F255" s="16">
        <f t="shared" si="5"/>
        <v>3090000</v>
      </c>
      <c r="G255" s="11">
        <v>0</v>
      </c>
      <c r="H255" s="11">
        <f t="shared" ref="H255" si="10">(E255-1)*350000</f>
        <v>4900000</v>
      </c>
      <c r="I255" s="19">
        <f t="shared" si="8"/>
        <v>7990000</v>
      </c>
    </row>
    <row r="256" spans="1:9" ht="23.25" customHeight="1" x14ac:dyDescent="0.25">
      <c r="A256" s="3">
        <v>254</v>
      </c>
      <c r="B256" s="3" t="s">
        <v>274</v>
      </c>
      <c r="C256" s="3" t="s">
        <v>75</v>
      </c>
      <c r="D256" s="3" t="s">
        <v>357</v>
      </c>
      <c r="E256" s="3">
        <v>6</v>
      </c>
      <c r="F256" s="16">
        <f t="shared" si="5"/>
        <v>1236000</v>
      </c>
      <c r="G256" s="11">
        <v>345256</v>
      </c>
      <c r="H256" s="11">
        <f>(E256-1)*420000</f>
        <v>2100000</v>
      </c>
      <c r="I256" s="19">
        <f t="shared" si="8"/>
        <v>3681256</v>
      </c>
    </row>
    <row r="257" spans="1:9" ht="23.25" customHeight="1" x14ac:dyDescent="0.25">
      <c r="A257" s="3">
        <v>255</v>
      </c>
      <c r="B257" s="3" t="s">
        <v>363</v>
      </c>
      <c r="C257" s="3" t="s">
        <v>366</v>
      </c>
      <c r="D257" s="3" t="s">
        <v>364</v>
      </c>
      <c r="E257" s="3">
        <v>5</v>
      </c>
      <c r="F257" s="16">
        <f t="shared" si="5"/>
        <v>1030000</v>
      </c>
      <c r="G257" s="11">
        <v>1902876</v>
      </c>
      <c r="H257" s="11">
        <f>(E257-1)*450000</f>
        <v>1800000</v>
      </c>
      <c r="I257" s="19">
        <f t="shared" si="8"/>
        <v>4732876</v>
      </c>
    </row>
    <row r="258" spans="1:9" ht="23.25" customHeight="1" x14ac:dyDescent="0.25">
      <c r="A258" s="3">
        <v>256</v>
      </c>
      <c r="B258" s="3" t="s">
        <v>164</v>
      </c>
      <c r="C258" s="3" t="s">
        <v>365</v>
      </c>
      <c r="D258" s="3" t="s">
        <v>357</v>
      </c>
      <c r="E258" s="3">
        <v>6</v>
      </c>
      <c r="F258" s="16">
        <f t="shared" si="5"/>
        <v>1236000</v>
      </c>
      <c r="G258" s="11">
        <v>4669511</v>
      </c>
      <c r="H258" s="11">
        <f>(E258-1)*450000</f>
        <v>2250000</v>
      </c>
      <c r="I258" s="19">
        <f t="shared" si="8"/>
        <v>8155511</v>
      </c>
    </row>
    <row r="259" spans="1:9" ht="23.25" customHeight="1" x14ac:dyDescent="0.25">
      <c r="A259" s="3">
        <v>257</v>
      </c>
      <c r="B259" s="3" t="s">
        <v>367</v>
      </c>
      <c r="C259" s="3" t="s">
        <v>366</v>
      </c>
      <c r="D259" s="3" t="s">
        <v>364</v>
      </c>
      <c r="E259" s="3">
        <v>5</v>
      </c>
      <c r="F259" s="16">
        <f t="shared" si="5"/>
        <v>1030000</v>
      </c>
      <c r="G259" s="11">
        <v>1832456</v>
      </c>
      <c r="H259" s="11">
        <f>(E259-1)*450000</f>
        <v>1800000</v>
      </c>
      <c r="I259" s="19">
        <f t="shared" si="8"/>
        <v>4662456</v>
      </c>
    </row>
    <row r="260" spans="1:9" ht="23.25" customHeight="1" x14ac:dyDescent="0.25">
      <c r="A260" s="3">
        <v>258</v>
      </c>
      <c r="B260" s="3" t="s">
        <v>368</v>
      </c>
      <c r="C260" s="3" t="s">
        <v>16</v>
      </c>
      <c r="D260" s="3" t="s">
        <v>369</v>
      </c>
      <c r="E260" s="3">
        <v>9</v>
      </c>
      <c r="F260" s="16">
        <f t="shared" si="5"/>
        <v>1854000</v>
      </c>
      <c r="G260" s="11">
        <v>355968</v>
      </c>
      <c r="H260" s="11">
        <f>(E260-1)*380000</f>
        <v>3040000</v>
      </c>
      <c r="I260" s="19">
        <f t="shared" si="8"/>
        <v>5249968</v>
      </c>
    </row>
    <row r="261" spans="1:9" ht="23.25" customHeight="1" x14ac:dyDescent="0.25">
      <c r="A261" s="3">
        <v>259</v>
      </c>
      <c r="I261" s="19">
        <f t="shared" si="8"/>
        <v>0</v>
      </c>
    </row>
    <row r="262" spans="1:9" ht="23.25" customHeight="1" x14ac:dyDescent="0.25">
      <c r="A262" s="3">
        <v>260</v>
      </c>
      <c r="B262" s="3" t="s">
        <v>33</v>
      </c>
      <c r="C262" s="3" t="s">
        <v>371</v>
      </c>
      <c r="D262" s="3" t="s">
        <v>370</v>
      </c>
      <c r="E262" s="3">
        <v>4</v>
      </c>
      <c r="F262" s="16">
        <f>4*206000</f>
        <v>824000</v>
      </c>
      <c r="G262" s="11">
        <v>0</v>
      </c>
      <c r="H262" s="11">
        <f>420000*3</f>
        <v>1260000</v>
      </c>
      <c r="I262" s="19">
        <f t="shared" si="8"/>
        <v>2084000</v>
      </c>
    </row>
    <row r="263" spans="1:9" ht="23.25" customHeight="1" x14ac:dyDescent="0.25">
      <c r="A263" s="3">
        <v>261</v>
      </c>
      <c r="B263" s="3" t="s">
        <v>26</v>
      </c>
      <c r="C263" s="3" t="s">
        <v>371</v>
      </c>
      <c r="D263" s="3" t="s">
        <v>370</v>
      </c>
      <c r="E263" s="3">
        <v>4</v>
      </c>
      <c r="F263" s="16">
        <f>4*206000</f>
        <v>824000</v>
      </c>
      <c r="G263" s="11">
        <v>0</v>
      </c>
      <c r="H263" s="11">
        <f>420000*3</f>
        <v>1260000</v>
      </c>
      <c r="I263" s="19">
        <f t="shared" si="8"/>
        <v>2084000</v>
      </c>
    </row>
    <row r="264" spans="1:9" ht="23.25" customHeight="1" x14ac:dyDescent="0.25">
      <c r="A264" s="3">
        <v>262</v>
      </c>
      <c r="B264" s="3" t="s">
        <v>372</v>
      </c>
      <c r="C264" s="3" t="s">
        <v>373</v>
      </c>
      <c r="D264" s="3" t="s">
        <v>374</v>
      </c>
      <c r="E264" s="3">
        <v>5</v>
      </c>
      <c r="F264" s="16">
        <v>1030000</v>
      </c>
      <c r="G264" s="11">
        <v>2193197</v>
      </c>
      <c r="H264" s="11">
        <f>4*420000</f>
        <v>1680000</v>
      </c>
      <c r="I264" s="19">
        <f t="shared" si="8"/>
        <v>4903197</v>
      </c>
    </row>
    <row r="265" spans="1:9" ht="23.25" customHeight="1" x14ac:dyDescent="0.25">
      <c r="A265" s="3">
        <v>263</v>
      </c>
      <c r="B265" s="3" t="s">
        <v>375</v>
      </c>
      <c r="C265" s="3" t="s">
        <v>71</v>
      </c>
      <c r="D265" s="3" t="s">
        <v>374</v>
      </c>
      <c r="E265" s="3">
        <v>5</v>
      </c>
      <c r="F265" s="16">
        <v>1030000</v>
      </c>
      <c r="G265" s="11">
        <v>2191628</v>
      </c>
      <c r="H265" s="11">
        <f>4*420000</f>
        <v>1680000</v>
      </c>
      <c r="I265" s="19">
        <f t="shared" si="8"/>
        <v>4901628</v>
      </c>
    </row>
    <row r="266" spans="1:9" ht="23.25" customHeight="1" x14ac:dyDescent="0.25">
      <c r="A266" s="3">
        <v>264</v>
      </c>
      <c r="B266" s="3" t="s">
        <v>164</v>
      </c>
      <c r="C266" s="3" t="s">
        <v>376</v>
      </c>
      <c r="D266" s="3" t="s">
        <v>370</v>
      </c>
      <c r="E266" s="3">
        <v>4</v>
      </c>
      <c r="F266" s="16">
        <v>824000</v>
      </c>
      <c r="G266" s="11">
        <v>0</v>
      </c>
      <c r="H266" s="11">
        <v>1260000</v>
      </c>
      <c r="I266" s="19">
        <f t="shared" si="8"/>
        <v>2084000</v>
      </c>
    </row>
    <row r="267" spans="1:9" ht="23.25" customHeight="1" x14ac:dyDescent="0.25">
      <c r="A267" s="3">
        <v>265</v>
      </c>
      <c r="B267" s="3" t="s">
        <v>354</v>
      </c>
      <c r="C267" s="3" t="s">
        <v>336</v>
      </c>
      <c r="D267" s="3" t="s">
        <v>377</v>
      </c>
      <c r="E267" s="3">
        <v>3</v>
      </c>
      <c r="F267" s="16">
        <v>618000</v>
      </c>
      <c r="G267" s="11">
        <v>195288</v>
      </c>
      <c r="H267" s="11">
        <v>900000</v>
      </c>
      <c r="I267" s="19">
        <f t="shared" si="8"/>
        <v>1713288</v>
      </c>
    </row>
    <row r="268" spans="1:9" ht="23.25" customHeight="1" x14ac:dyDescent="0.25">
      <c r="A268" s="3">
        <v>266</v>
      </c>
      <c r="B268" s="3" t="s">
        <v>237</v>
      </c>
      <c r="C268" s="3" t="s">
        <v>31</v>
      </c>
      <c r="D268" s="3" t="s">
        <v>378</v>
      </c>
      <c r="E268" s="3">
        <v>6</v>
      </c>
      <c r="F268" s="16">
        <f>6*206000</f>
        <v>1236000</v>
      </c>
      <c r="G268" s="11">
        <v>206000</v>
      </c>
      <c r="H268" s="11">
        <f>5*420000</f>
        <v>2100000</v>
      </c>
      <c r="I268" s="19">
        <f t="shared" si="8"/>
        <v>3542000</v>
      </c>
    </row>
    <row r="269" spans="1:9" ht="23.25" customHeight="1" x14ac:dyDescent="0.25">
      <c r="A269" s="3">
        <v>267</v>
      </c>
      <c r="B269" s="3" t="s">
        <v>163</v>
      </c>
      <c r="C269" s="3" t="s">
        <v>16</v>
      </c>
      <c r="D269" s="3" t="s">
        <v>379</v>
      </c>
      <c r="E269" s="3">
        <v>12</v>
      </c>
      <c r="F269" s="16">
        <f>12*206000</f>
        <v>2472000</v>
      </c>
      <c r="G269" s="11">
        <v>355968</v>
      </c>
      <c r="H269" s="11">
        <f>11*380000</f>
        <v>4180000</v>
      </c>
      <c r="I269" s="19">
        <f t="shared" si="8"/>
        <v>7007968</v>
      </c>
    </row>
    <row r="270" spans="1:9" ht="23.25" customHeight="1" x14ac:dyDescent="0.25">
      <c r="A270" s="3">
        <v>268</v>
      </c>
      <c r="B270" s="3" t="s">
        <v>96</v>
      </c>
      <c r="C270" s="3" t="s">
        <v>16</v>
      </c>
      <c r="D270" s="3" t="s">
        <v>380</v>
      </c>
      <c r="E270" s="3">
        <v>3</v>
      </c>
      <c r="F270" s="16">
        <f>3*206000</f>
        <v>618000</v>
      </c>
      <c r="G270" s="11">
        <v>355968</v>
      </c>
      <c r="H270" s="11">
        <f>1350000</f>
        <v>1350000</v>
      </c>
      <c r="I270" s="19">
        <f t="shared" si="8"/>
        <v>2323968</v>
      </c>
    </row>
    <row r="271" spans="1:9" ht="23.25" customHeight="1" x14ac:dyDescent="0.25">
      <c r="A271" s="3">
        <v>269</v>
      </c>
      <c r="B271" s="3" t="s">
        <v>381</v>
      </c>
      <c r="C271" s="3" t="s">
        <v>71</v>
      </c>
      <c r="D271" s="3" t="s">
        <v>382</v>
      </c>
      <c r="E271" s="3">
        <v>11</v>
      </c>
      <c r="F271" s="16">
        <v>2266000</v>
      </c>
      <c r="G271" s="11">
        <v>919896</v>
      </c>
      <c r="H271" s="11">
        <f>10*380000</f>
        <v>3800000</v>
      </c>
      <c r="I271" s="19">
        <f t="shared" si="8"/>
        <v>6985896</v>
      </c>
    </row>
    <row r="272" spans="1:9" ht="23.25" customHeight="1" x14ac:dyDescent="0.25">
      <c r="A272" s="3">
        <v>270</v>
      </c>
      <c r="B272" s="3" t="s">
        <v>320</v>
      </c>
      <c r="C272" s="3" t="s">
        <v>35</v>
      </c>
      <c r="D272" s="3" t="s">
        <v>383</v>
      </c>
      <c r="E272" s="3">
        <v>3</v>
      </c>
      <c r="F272" s="16">
        <v>618000</v>
      </c>
      <c r="G272" s="11">
        <v>1310771</v>
      </c>
      <c r="H272" s="11">
        <v>900000</v>
      </c>
      <c r="I272" s="19">
        <f t="shared" si="8"/>
        <v>2828771</v>
      </c>
    </row>
    <row r="273" spans="1:9" ht="23.25" customHeight="1" x14ac:dyDescent="0.25">
      <c r="A273" s="3">
        <v>271</v>
      </c>
      <c r="B273" s="3" t="s">
        <v>97</v>
      </c>
      <c r="C273" s="3" t="s">
        <v>71</v>
      </c>
      <c r="D273" s="3" t="s">
        <v>384</v>
      </c>
      <c r="E273" s="3">
        <v>2</v>
      </c>
      <c r="F273" s="16">
        <v>412000</v>
      </c>
      <c r="G273" s="11">
        <v>345256</v>
      </c>
      <c r="H273" s="11">
        <v>450000</v>
      </c>
      <c r="I273" s="19">
        <f t="shared" si="8"/>
        <v>1207256</v>
      </c>
    </row>
    <row r="274" spans="1:9" ht="23.25" customHeight="1" x14ac:dyDescent="0.25">
      <c r="A274" s="3">
        <v>272</v>
      </c>
      <c r="B274" s="3" t="s">
        <v>251</v>
      </c>
      <c r="C274" s="3" t="s">
        <v>385</v>
      </c>
      <c r="D274" s="3" t="s">
        <v>382</v>
      </c>
      <c r="E274" s="3">
        <v>11</v>
      </c>
      <c r="F274" s="16">
        <v>2266000</v>
      </c>
      <c r="G274" s="11">
        <v>1849408</v>
      </c>
      <c r="H274" s="11">
        <f>10*380000</f>
        <v>3800000</v>
      </c>
      <c r="I274" s="19">
        <f t="shared" si="8"/>
        <v>7915408</v>
      </c>
    </row>
    <row r="275" spans="1:9" ht="23.25" customHeight="1" x14ac:dyDescent="0.25">
      <c r="A275" s="3">
        <v>273</v>
      </c>
      <c r="B275" s="3" t="s">
        <v>386</v>
      </c>
      <c r="C275" s="3" t="s">
        <v>31</v>
      </c>
      <c r="D275" s="3" t="s">
        <v>379</v>
      </c>
      <c r="E275" s="3">
        <v>12</v>
      </c>
      <c r="F275" s="16">
        <v>2472000</v>
      </c>
      <c r="G275" s="11">
        <v>862664</v>
      </c>
      <c r="H275" s="11">
        <f>11*380000</f>
        <v>4180000</v>
      </c>
      <c r="I275" s="19">
        <f t="shared" si="8"/>
        <v>7514664</v>
      </c>
    </row>
    <row r="276" spans="1:9" ht="23.25" customHeight="1" x14ac:dyDescent="0.25">
      <c r="A276" s="3">
        <v>274</v>
      </c>
      <c r="B276" s="3" t="s">
        <v>387</v>
      </c>
      <c r="C276" s="3" t="s">
        <v>43</v>
      </c>
      <c r="D276" s="3" t="s">
        <v>379</v>
      </c>
      <c r="E276" s="3">
        <v>12</v>
      </c>
      <c r="F276" s="16">
        <v>2472000</v>
      </c>
      <c r="G276" s="11">
        <v>2178597</v>
      </c>
      <c r="H276" s="11">
        <f>11*380000</f>
        <v>4180000</v>
      </c>
      <c r="I276" s="19">
        <f t="shared" si="8"/>
        <v>8830597</v>
      </c>
    </row>
    <row r="277" spans="1:9" ht="23.25" customHeight="1" x14ac:dyDescent="0.25">
      <c r="A277" s="3">
        <v>275</v>
      </c>
      <c r="B277" s="3" t="s">
        <v>228</v>
      </c>
      <c r="C277" s="3" t="s">
        <v>71</v>
      </c>
      <c r="D277" s="3" t="s">
        <v>388</v>
      </c>
      <c r="E277" s="3">
        <v>2</v>
      </c>
      <c r="F277" s="16">
        <v>412000</v>
      </c>
      <c r="G277" s="11">
        <v>1380000</v>
      </c>
      <c r="H277" s="11">
        <v>430000</v>
      </c>
      <c r="I277" s="19">
        <f t="shared" si="8"/>
        <v>2222000</v>
      </c>
    </row>
    <row r="278" spans="1:9" ht="23.25" customHeight="1" x14ac:dyDescent="0.25">
      <c r="A278" s="3">
        <v>276</v>
      </c>
      <c r="B278" s="3" t="s">
        <v>261</v>
      </c>
      <c r="C278" s="3" t="s">
        <v>43</v>
      </c>
      <c r="D278" s="3" t="s">
        <v>379</v>
      </c>
      <c r="E278" s="3">
        <v>12</v>
      </c>
      <c r="F278" s="16">
        <v>2472000</v>
      </c>
      <c r="G278" s="11">
        <v>2178597</v>
      </c>
      <c r="H278" s="11">
        <f>11*380000</f>
        <v>4180000</v>
      </c>
      <c r="I278" s="19">
        <f t="shared" si="8"/>
        <v>8830597</v>
      </c>
    </row>
    <row r="279" spans="1:9" ht="23.25" customHeight="1" x14ac:dyDescent="0.25">
      <c r="A279" s="3">
        <v>277</v>
      </c>
      <c r="B279" s="3" t="s">
        <v>62</v>
      </c>
      <c r="C279" s="3" t="s">
        <v>22</v>
      </c>
      <c r="D279" s="3" t="s">
        <v>389</v>
      </c>
      <c r="E279" s="3">
        <v>6</v>
      </c>
      <c r="F279" s="16">
        <v>1236000</v>
      </c>
      <c r="G279" s="11">
        <v>291696</v>
      </c>
      <c r="H279" s="11">
        <f>5*420000</f>
        <v>2100000</v>
      </c>
      <c r="I279" s="19">
        <f t="shared" si="8"/>
        <v>3627696</v>
      </c>
    </row>
    <row r="280" spans="1:9" ht="23.25" customHeight="1" x14ac:dyDescent="0.25">
      <c r="A280" s="3">
        <v>278</v>
      </c>
      <c r="B280" s="3" t="s">
        <v>126</v>
      </c>
      <c r="C280" s="3" t="s">
        <v>19</v>
      </c>
      <c r="D280" s="3" t="s">
        <v>390</v>
      </c>
      <c r="E280" s="3">
        <v>5</v>
      </c>
      <c r="F280" s="16">
        <v>1030000</v>
      </c>
      <c r="G280" s="11">
        <f>232780+785913</f>
        <v>1018693</v>
      </c>
      <c r="H280" s="11">
        <f>4*420000</f>
        <v>1680000</v>
      </c>
      <c r="I280" s="19">
        <f t="shared" si="8"/>
        <v>3728693</v>
      </c>
    </row>
    <row r="281" spans="1:9" ht="23.25" customHeight="1" x14ac:dyDescent="0.25">
      <c r="A281" s="3">
        <v>279</v>
      </c>
      <c r="B281" s="3" t="s">
        <v>117</v>
      </c>
      <c r="C281" s="3" t="s">
        <v>391</v>
      </c>
      <c r="D281" s="3" t="s">
        <v>392</v>
      </c>
      <c r="E281" s="3">
        <v>16</v>
      </c>
      <c r="F281" s="16">
        <v>3296000</v>
      </c>
      <c r="G281" s="11">
        <v>2055100</v>
      </c>
      <c r="H281" s="11">
        <f>15*380000</f>
        <v>5700000</v>
      </c>
      <c r="I281" s="19">
        <f t="shared" si="8"/>
        <v>11051100</v>
      </c>
    </row>
    <row r="282" spans="1:9" ht="23.25" customHeight="1" x14ac:dyDescent="0.25">
      <c r="A282" s="3">
        <v>280</v>
      </c>
      <c r="B282" s="3" t="s">
        <v>93</v>
      </c>
      <c r="C282" s="3" t="s">
        <v>68</v>
      </c>
      <c r="D282" s="3" t="s">
        <v>383</v>
      </c>
      <c r="E282" s="3">
        <v>3</v>
      </c>
      <c r="F282" s="16">
        <v>618000</v>
      </c>
      <c r="G282" s="11">
        <v>1828578</v>
      </c>
      <c r="H282" s="11">
        <v>900000</v>
      </c>
      <c r="I282" s="19">
        <f t="shared" si="8"/>
        <v>3346578</v>
      </c>
    </row>
    <row r="283" spans="1:9" ht="23.25" customHeight="1" x14ac:dyDescent="0.25">
      <c r="A283" s="3">
        <v>281</v>
      </c>
      <c r="B283" s="3" t="s">
        <v>72</v>
      </c>
      <c r="C283" s="3" t="s">
        <v>19</v>
      </c>
      <c r="D283" s="3" t="s">
        <v>390</v>
      </c>
      <c r="E283" s="3">
        <v>5</v>
      </c>
      <c r="F283" s="16">
        <v>1030000</v>
      </c>
      <c r="G283" s="11">
        <f>232780+785913</f>
        <v>1018693</v>
      </c>
      <c r="H283" s="11">
        <f>4*420000</f>
        <v>1680000</v>
      </c>
      <c r="I283" s="19">
        <f t="shared" si="8"/>
        <v>3728693</v>
      </c>
    </row>
    <row r="284" spans="1:9" ht="23.25" customHeight="1" x14ac:dyDescent="0.25">
      <c r="A284" s="3">
        <v>282</v>
      </c>
      <c r="B284" s="3" t="s">
        <v>29</v>
      </c>
      <c r="C284" s="3" t="s">
        <v>373</v>
      </c>
      <c r="D284" s="3" t="s">
        <v>393</v>
      </c>
      <c r="E284" s="3">
        <v>1</v>
      </c>
      <c r="F284" s="16">
        <v>206000</v>
      </c>
      <c r="G284" s="11">
        <v>3364262</v>
      </c>
      <c r="H284" s="11">
        <v>0</v>
      </c>
      <c r="I284" s="19">
        <f t="shared" si="8"/>
        <v>3570262</v>
      </c>
    </row>
    <row r="285" spans="1:9" ht="23.25" customHeight="1" x14ac:dyDescent="0.25">
      <c r="A285" s="3">
        <v>283</v>
      </c>
      <c r="B285" s="3" t="s">
        <v>394</v>
      </c>
      <c r="C285" s="3" t="s">
        <v>60</v>
      </c>
      <c r="D285" s="3" t="s">
        <v>395</v>
      </c>
      <c r="E285" s="3">
        <v>4</v>
      </c>
      <c r="F285" s="16">
        <v>824000</v>
      </c>
      <c r="G285" s="11">
        <v>97232</v>
      </c>
      <c r="H285" s="11">
        <f>3*450000</f>
        <v>1350000</v>
      </c>
      <c r="I285" s="19">
        <f t="shared" si="8"/>
        <v>2271232</v>
      </c>
    </row>
    <row r="286" spans="1:9" ht="23.25" customHeight="1" x14ac:dyDescent="0.25">
      <c r="A286" s="3">
        <v>284</v>
      </c>
      <c r="B286" s="3" t="s">
        <v>396</v>
      </c>
      <c r="C286" s="3" t="s">
        <v>19</v>
      </c>
      <c r="D286" s="3" t="s">
        <v>397</v>
      </c>
      <c r="E286" s="3">
        <v>30</v>
      </c>
      <c r="F286" s="16">
        <f>30*206000</f>
        <v>6180000</v>
      </c>
      <c r="G286" s="11">
        <v>386868</v>
      </c>
      <c r="H286" s="11">
        <f>29*350000</f>
        <v>10150000</v>
      </c>
      <c r="I286" s="19">
        <f t="shared" si="8"/>
        <v>16716868</v>
      </c>
    </row>
    <row r="287" spans="1:9" ht="23.25" customHeight="1" x14ac:dyDescent="0.25">
      <c r="A287" s="3">
        <v>285</v>
      </c>
      <c r="B287" s="3" t="s">
        <v>76</v>
      </c>
      <c r="C287" s="3" t="s">
        <v>51</v>
      </c>
      <c r="D287" s="3" t="s">
        <v>398</v>
      </c>
      <c r="E287" s="3">
        <v>6</v>
      </c>
      <c r="F287" s="16">
        <f>6*206000</f>
        <v>1236000</v>
      </c>
      <c r="G287" s="11">
        <v>1471581</v>
      </c>
      <c r="H287" s="11">
        <v>412000</v>
      </c>
      <c r="I287" s="19">
        <f t="shared" si="8"/>
        <v>3119581</v>
      </c>
    </row>
    <row r="288" spans="1:9" ht="23.25" customHeight="1" x14ac:dyDescent="0.25">
      <c r="A288" s="3">
        <v>286</v>
      </c>
      <c r="B288" s="3" t="s">
        <v>311</v>
      </c>
      <c r="C288" s="3" t="s">
        <v>22</v>
      </c>
      <c r="D288" s="3" t="s">
        <v>399</v>
      </c>
      <c r="E288" s="3">
        <v>6</v>
      </c>
      <c r="F288" s="16">
        <v>1236000</v>
      </c>
      <c r="G288" s="11">
        <v>291696</v>
      </c>
      <c r="H288" s="11">
        <f>5*420000</f>
        <v>2100000</v>
      </c>
      <c r="I288" s="19">
        <f t="shared" si="8"/>
        <v>3627696</v>
      </c>
    </row>
    <row r="289" spans="1:9" ht="23.25" customHeight="1" x14ac:dyDescent="0.25">
      <c r="A289" s="3">
        <v>287</v>
      </c>
      <c r="B289" s="3" t="s">
        <v>400</v>
      </c>
      <c r="C289" s="3" t="s">
        <v>22</v>
      </c>
      <c r="D289" s="3" t="s">
        <v>401</v>
      </c>
      <c r="E289" s="3">
        <v>4</v>
      </c>
      <c r="F289" s="16">
        <v>824000</v>
      </c>
      <c r="G289" s="11">
        <v>0</v>
      </c>
      <c r="H289" s="11">
        <f>3*450000</f>
        <v>1350000</v>
      </c>
      <c r="I289" s="19">
        <f t="shared" si="8"/>
        <v>2174000</v>
      </c>
    </row>
    <row r="290" spans="1:9" ht="23.25" customHeight="1" x14ac:dyDescent="0.25">
      <c r="A290" s="3">
        <v>288</v>
      </c>
      <c r="B290" s="3" t="s">
        <v>314</v>
      </c>
      <c r="C290" s="3" t="s">
        <v>31</v>
      </c>
      <c r="D290" s="3" t="s">
        <v>402</v>
      </c>
      <c r="E290" s="3">
        <v>14</v>
      </c>
      <c r="F290" s="16">
        <f>14*206000</f>
        <v>2884000</v>
      </c>
      <c r="G290" s="11">
        <v>414884</v>
      </c>
      <c r="H290" s="11">
        <f>13*380000</f>
        <v>4940000</v>
      </c>
      <c r="I290" s="19">
        <f t="shared" si="8"/>
        <v>8238884</v>
      </c>
    </row>
    <row r="291" spans="1:9" ht="23.25" customHeight="1" x14ac:dyDescent="0.25">
      <c r="A291" s="3">
        <v>289</v>
      </c>
      <c r="B291" s="3" t="s">
        <v>403</v>
      </c>
      <c r="C291" s="3" t="s">
        <v>51</v>
      </c>
      <c r="D291" s="3" t="s">
        <v>404</v>
      </c>
      <c r="E291" s="3">
        <v>25</v>
      </c>
      <c r="F291" s="16">
        <f>25*206000</f>
        <v>5150000</v>
      </c>
      <c r="G291" s="11">
        <f>2191628</f>
        <v>2191628</v>
      </c>
      <c r="H291" s="11">
        <f>24*350000</f>
        <v>8400000</v>
      </c>
      <c r="I291" s="19">
        <f t="shared" si="8"/>
        <v>15741628</v>
      </c>
    </row>
    <row r="292" spans="1:9" ht="23.25" customHeight="1" x14ac:dyDescent="0.25">
      <c r="B292" s="3" t="s">
        <v>418</v>
      </c>
      <c r="C292" s="3" t="s">
        <v>71</v>
      </c>
      <c r="D292" s="3" t="s">
        <v>419</v>
      </c>
      <c r="E292" s="3">
        <v>2</v>
      </c>
      <c r="F292" s="16">
        <v>412000</v>
      </c>
      <c r="G292" s="11">
        <v>321360</v>
      </c>
      <c r="H292" s="11">
        <v>450000</v>
      </c>
      <c r="I292" s="19">
        <f t="shared" ref="I292:I296" si="11">SUM(F292:H292)</f>
        <v>1183360</v>
      </c>
    </row>
    <row r="293" spans="1:9" ht="23.25" customHeight="1" x14ac:dyDescent="0.25">
      <c r="B293" s="3" t="s">
        <v>420</v>
      </c>
      <c r="C293" s="3" t="s">
        <v>68</v>
      </c>
      <c r="D293" s="3" t="s">
        <v>421</v>
      </c>
      <c r="E293" s="3">
        <v>2</v>
      </c>
      <c r="F293" s="16">
        <v>412000</v>
      </c>
      <c r="G293" s="11">
        <v>500000</v>
      </c>
      <c r="H293" s="11">
        <v>450000</v>
      </c>
      <c r="I293" s="19">
        <f t="shared" si="11"/>
        <v>1362000</v>
      </c>
    </row>
    <row r="294" spans="1:9" ht="23.25" customHeight="1" x14ac:dyDescent="0.25">
      <c r="B294" s="3" t="s">
        <v>422</v>
      </c>
      <c r="C294" s="3" t="s">
        <v>71</v>
      </c>
      <c r="D294" s="3" t="s">
        <v>423</v>
      </c>
      <c r="E294" s="3">
        <v>12</v>
      </c>
      <c r="F294" s="16">
        <v>0</v>
      </c>
      <c r="G294" s="11">
        <v>858000</v>
      </c>
      <c r="H294" s="11">
        <f>11*380000</f>
        <v>4180000</v>
      </c>
      <c r="I294" s="19">
        <f t="shared" si="11"/>
        <v>5038000</v>
      </c>
    </row>
    <row r="295" spans="1:9" ht="23.25" customHeight="1" x14ac:dyDescent="0.25">
      <c r="B295" s="3" t="s">
        <v>122</v>
      </c>
      <c r="C295" s="3" t="s">
        <v>51</v>
      </c>
      <c r="D295" s="3" t="s">
        <v>424</v>
      </c>
      <c r="E295" s="3">
        <v>7</v>
      </c>
      <c r="F295" s="16">
        <v>1442000</v>
      </c>
      <c r="G295" s="11">
        <v>1099947</v>
      </c>
      <c r="H295" s="11">
        <f>6*400000</f>
        <v>2400000</v>
      </c>
      <c r="I295" s="19">
        <f t="shared" si="11"/>
        <v>4941947</v>
      </c>
    </row>
    <row r="296" spans="1:9" ht="23.25" customHeight="1" x14ac:dyDescent="0.25">
      <c r="B296" s="3" t="s">
        <v>21</v>
      </c>
      <c r="C296" s="3" t="s">
        <v>146</v>
      </c>
      <c r="D296" s="3" t="s">
        <v>425</v>
      </c>
      <c r="E296" s="3">
        <v>2</v>
      </c>
      <c r="F296" s="16">
        <v>412000</v>
      </c>
      <c r="G296" s="11">
        <v>2216000</v>
      </c>
      <c r="H296" s="11">
        <v>450000</v>
      </c>
      <c r="I296" s="19">
        <f t="shared" si="11"/>
        <v>3078000</v>
      </c>
    </row>
    <row r="297" spans="1:9" ht="23.25" customHeight="1" x14ac:dyDescent="0.25">
      <c r="A297" s="3">
        <v>290</v>
      </c>
      <c r="B297" s="3" t="s">
        <v>405</v>
      </c>
      <c r="C297" s="3" t="s">
        <v>22</v>
      </c>
      <c r="D297" s="3" t="s">
        <v>406</v>
      </c>
      <c r="E297" s="3">
        <v>16</v>
      </c>
      <c r="F297" s="16">
        <v>3296000</v>
      </c>
      <c r="G297" s="11">
        <v>291696</v>
      </c>
      <c r="H297" s="11">
        <f>15*380000</f>
        <v>5700000</v>
      </c>
      <c r="I297" s="19">
        <f t="shared" si="8"/>
        <v>9287696</v>
      </c>
    </row>
    <row r="298" spans="1:9" ht="23.25" customHeight="1" x14ac:dyDescent="0.25">
      <c r="A298" s="3">
        <v>291</v>
      </c>
      <c r="B298" s="3" t="s">
        <v>161</v>
      </c>
      <c r="C298" s="3" t="s">
        <v>51</v>
      </c>
      <c r="D298" s="3" t="s">
        <v>407</v>
      </c>
      <c r="E298" s="3">
        <v>3</v>
      </c>
      <c r="F298" s="16">
        <v>618000</v>
      </c>
      <c r="G298" s="11">
        <v>2416628</v>
      </c>
      <c r="H298" s="11">
        <v>900000</v>
      </c>
      <c r="I298" s="19">
        <f t="shared" si="8"/>
        <v>3934628</v>
      </c>
    </row>
    <row r="299" spans="1:9" ht="23.25" customHeight="1" x14ac:dyDescent="0.25">
      <c r="A299" s="3">
        <v>292</v>
      </c>
      <c r="B299" s="3" t="s">
        <v>164</v>
      </c>
      <c r="C299" s="3" t="s">
        <v>31</v>
      </c>
      <c r="D299" s="3" t="s">
        <v>408</v>
      </c>
      <c r="E299" s="3">
        <v>1</v>
      </c>
      <c r="F299" s="16">
        <v>206000</v>
      </c>
      <c r="G299" s="11">
        <v>0</v>
      </c>
      <c r="H299" s="11">
        <v>0</v>
      </c>
      <c r="I299" s="19">
        <f t="shared" si="8"/>
        <v>206000</v>
      </c>
    </row>
    <row r="300" spans="1:9" ht="23.25" customHeight="1" x14ac:dyDescent="0.25">
      <c r="B300" s="3" t="s">
        <v>400</v>
      </c>
      <c r="C300" s="3" t="s">
        <v>31</v>
      </c>
      <c r="D300" s="3" t="s">
        <v>408</v>
      </c>
      <c r="E300" s="3">
        <v>1</v>
      </c>
      <c r="F300" s="16">
        <v>206000</v>
      </c>
      <c r="G300" s="11">
        <v>0</v>
      </c>
      <c r="H300" s="11">
        <v>0</v>
      </c>
      <c r="I300" s="19">
        <f t="shared" si="8"/>
        <v>206000</v>
      </c>
    </row>
    <row r="301" spans="1:9" ht="23.25" customHeight="1" x14ac:dyDescent="0.25">
      <c r="B301" s="3" t="s">
        <v>256</v>
      </c>
      <c r="C301" s="3" t="s">
        <v>31</v>
      </c>
      <c r="D301" s="3" t="s">
        <v>408</v>
      </c>
      <c r="E301" s="3">
        <v>1</v>
      </c>
      <c r="F301" s="16">
        <v>206000</v>
      </c>
      <c r="G301" s="11">
        <v>0</v>
      </c>
      <c r="H301" s="11">
        <v>0</v>
      </c>
      <c r="I301" s="19">
        <f t="shared" si="8"/>
        <v>206000</v>
      </c>
    </row>
    <row r="302" spans="1:9" ht="23.25" customHeight="1" x14ac:dyDescent="0.25">
      <c r="B302" s="3" t="s">
        <v>409</v>
      </c>
      <c r="C302" s="3" t="s">
        <v>146</v>
      </c>
      <c r="D302" s="3" t="s">
        <v>383</v>
      </c>
      <c r="E302" s="3">
        <v>3</v>
      </c>
      <c r="F302" s="16">
        <v>618000</v>
      </c>
      <c r="G302" s="11">
        <v>125248</v>
      </c>
      <c r="H302" s="11">
        <v>900000</v>
      </c>
      <c r="I302" s="19">
        <f t="shared" si="8"/>
        <v>1643248</v>
      </c>
    </row>
    <row r="303" spans="1:9" ht="23.25" customHeight="1" x14ac:dyDescent="0.25">
      <c r="B303" s="3" t="s">
        <v>410</v>
      </c>
      <c r="C303" s="3" t="s">
        <v>373</v>
      </c>
      <c r="D303" s="3" t="s">
        <v>393</v>
      </c>
      <c r="E303" s="3">
        <v>1</v>
      </c>
      <c r="F303" s="16">
        <v>206000</v>
      </c>
      <c r="G303" s="11">
        <v>2678001</v>
      </c>
      <c r="H303" s="11">
        <v>0</v>
      </c>
      <c r="I303" s="19">
        <f t="shared" si="8"/>
        <v>2884001</v>
      </c>
    </row>
    <row r="304" spans="1:9" ht="23.25" customHeight="1" x14ac:dyDescent="0.25">
      <c r="B304" s="3" t="s">
        <v>411</v>
      </c>
      <c r="C304" s="3" t="s">
        <v>71</v>
      </c>
      <c r="D304" s="3" t="s">
        <v>412</v>
      </c>
      <c r="E304" s="3">
        <v>3</v>
      </c>
      <c r="F304" s="16">
        <v>618000</v>
      </c>
      <c r="G304" s="11">
        <v>1228906</v>
      </c>
      <c r="H304" s="11">
        <v>700000</v>
      </c>
      <c r="I304" s="19">
        <f t="shared" si="8"/>
        <v>2546906</v>
      </c>
    </row>
    <row r="305" spans="2:9" ht="23.25" customHeight="1" x14ac:dyDescent="0.25">
      <c r="B305" s="3" t="s">
        <v>413</v>
      </c>
      <c r="C305" s="3" t="s">
        <v>19</v>
      </c>
      <c r="D305" s="3" t="s">
        <v>414</v>
      </c>
      <c r="E305" s="3">
        <v>4</v>
      </c>
      <c r="F305" s="16">
        <v>824000</v>
      </c>
      <c r="G305" s="11">
        <v>771947</v>
      </c>
      <c r="H305" s="11">
        <v>1200000</v>
      </c>
      <c r="I305" s="19">
        <f t="shared" si="8"/>
        <v>2795947</v>
      </c>
    </row>
    <row r="306" spans="2:9" ht="23.25" customHeight="1" x14ac:dyDescent="0.25">
      <c r="B306" s="3" t="s">
        <v>415</v>
      </c>
      <c r="C306" s="3" t="s">
        <v>40</v>
      </c>
      <c r="D306" s="3" t="s">
        <v>416</v>
      </c>
      <c r="E306" s="3">
        <v>7</v>
      </c>
      <c r="F306" s="16">
        <v>1442000</v>
      </c>
      <c r="G306" s="11">
        <v>1650770</v>
      </c>
      <c r="H306" s="11">
        <f>6*400000</f>
        <v>2400000</v>
      </c>
      <c r="I306" s="19">
        <f t="shared" si="8"/>
        <v>5492770</v>
      </c>
    </row>
    <row r="307" spans="2:9" ht="23.25" customHeight="1" x14ac:dyDescent="0.25">
      <c r="B307" s="3" t="s">
        <v>106</v>
      </c>
      <c r="C307" s="3" t="s">
        <v>16</v>
      </c>
      <c r="D307" s="3" t="s">
        <v>417</v>
      </c>
      <c r="E307" s="3">
        <v>19</v>
      </c>
      <c r="F307" s="16">
        <f>19*206000</f>
        <v>3914000</v>
      </c>
      <c r="G307" s="11">
        <v>355968</v>
      </c>
      <c r="H307" s="11">
        <f>18*350000</f>
        <v>6300000</v>
      </c>
      <c r="I307" s="19">
        <f t="shared" si="8"/>
        <v>10569968</v>
      </c>
    </row>
    <row r="308" spans="2:9" ht="23.25" customHeight="1" x14ac:dyDescent="0.25">
      <c r="B308" s="3" t="s">
        <v>93</v>
      </c>
      <c r="C308" s="3" t="s">
        <v>68</v>
      </c>
      <c r="D308" s="5" t="s">
        <v>426</v>
      </c>
      <c r="E308" s="3">
        <v>3</v>
      </c>
      <c r="F308" s="16">
        <v>618000</v>
      </c>
      <c r="G308" s="11">
        <v>1898000</v>
      </c>
      <c r="H308" s="11">
        <v>900000</v>
      </c>
      <c r="I308" s="19">
        <f t="shared" si="8"/>
        <v>3416000</v>
      </c>
    </row>
    <row r="309" spans="2:9" ht="23.25" customHeight="1" x14ac:dyDescent="0.25">
      <c r="B309" s="3" t="s">
        <v>163</v>
      </c>
      <c r="C309" s="3" t="s">
        <v>427</v>
      </c>
      <c r="D309" s="3" t="s">
        <v>428</v>
      </c>
      <c r="E309" s="3">
        <v>8</v>
      </c>
      <c r="F309" s="16">
        <v>1648000</v>
      </c>
      <c r="G309" s="11">
        <v>355968</v>
      </c>
      <c r="H309" s="11">
        <f>7*400000</f>
        <v>2800000</v>
      </c>
      <c r="I309" s="19">
        <f t="shared" si="8"/>
        <v>4803968</v>
      </c>
    </row>
    <row r="310" spans="2:9" ht="23.25" customHeight="1" x14ac:dyDescent="0.25">
      <c r="B310" s="3" t="s">
        <v>429</v>
      </c>
      <c r="C310" s="3" t="s">
        <v>71</v>
      </c>
      <c r="D310" s="3" t="s">
        <v>430</v>
      </c>
      <c r="E310" s="3">
        <v>1</v>
      </c>
      <c r="F310" s="16">
        <v>206000</v>
      </c>
      <c r="G310" s="11">
        <v>291696</v>
      </c>
      <c r="H310" s="11" t="s">
        <v>431</v>
      </c>
      <c r="I310" s="19">
        <f t="shared" si="8"/>
        <v>497696</v>
      </c>
    </row>
    <row r="311" spans="2:9" ht="23.25" customHeight="1" x14ac:dyDescent="0.25">
      <c r="B311" s="3" t="s">
        <v>111</v>
      </c>
      <c r="C311" s="3" t="s">
        <v>22</v>
      </c>
      <c r="D311" s="3" t="s">
        <v>432</v>
      </c>
      <c r="E311" s="3">
        <v>9</v>
      </c>
      <c r="F311" s="16">
        <v>1848000</v>
      </c>
      <c r="G311" s="11">
        <v>1842488</v>
      </c>
      <c r="H311" s="11">
        <v>3200000</v>
      </c>
      <c r="I311" s="19">
        <f t="shared" si="8"/>
        <v>6890488</v>
      </c>
    </row>
    <row r="312" spans="2:9" ht="23.25" customHeight="1" x14ac:dyDescent="0.25">
      <c r="B312" s="3" t="s">
        <v>433</v>
      </c>
      <c r="C312" s="3" t="s">
        <v>104</v>
      </c>
      <c r="D312" s="3" t="s">
        <v>434</v>
      </c>
      <c r="E312" s="3">
        <v>1</v>
      </c>
      <c r="F312" s="16">
        <v>206000</v>
      </c>
      <c r="G312" s="11">
        <v>368328</v>
      </c>
      <c r="H312" s="11" t="s">
        <v>431</v>
      </c>
      <c r="I312" s="19">
        <f t="shared" si="8"/>
        <v>574328</v>
      </c>
    </row>
    <row r="313" spans="2:9" ht="23.25" customHeight="1" x14ac:dyDescent="0.25">
      <c r="B313" s="3" t="s">
        <v>21</v>
      </c>
      <c r="C313" s="3" t="s">
        <v>22</v>
      </c>
      <c r="D313" s="3" t="s">
        <v>426</v>
      </c>
      <c r="E313" s="3">
        <v>3</v>
      </c>
      <c r="F313" s="16">
        <v>618000</v>
      </c>
      <c r="G313" s="11">
        <v>1418000</v>
      </c>
      <c r="H313" s="11">
        <v>900000</v>
      </c>
      <c r="I313" s="19">
        <f t="shared" si="8"/>
        <v>2936000</v>
      </c>
    </row>
    <row r="314" spans="2:9" ht="23.25" customHeight="1" x14ac:dyDescent="0.25">
      <c r="B314" s="3" t="s">
        <v>21</v>
      </c>
      <c r="C314" s="3" t="s">
        <v>22</v>
      </c>
      <c r="D314" s="3" t="s">
        <v>383</v>
      </c>
      <c r="E314" s="3">
        <v>3</v>
      </c>
      <c r="F314" s="16">
        <v>618000</v>
      </c>
      <c r="G314" s="11">
        <v>766000</v>
      </c>
      <c r="H314" s="11">
        <v>900000</v>
      </c>
      <c r="I314" s="19">
        <f t="shared" si="8"/>
        <v>2284000</v>
      </c>
    </row>
    <row r="315" spans="2:9" ht="23.25" customHeight="1" x14ac:dyDescent="0.25">
      <c r="B315" s="3" t="s">
        <v>264</v>
      </c>
      <c r="C315" s="3" t="s">
        <v>75</v>
      </c>
      <c r="D315" s="3" t="s">
        <v>414</v>
      </c>
      <c r="E315" s="3">
        <v>4</v>
      </c>
      <c r="F315" s="16">
        <v>618000</v>
      </c>
      <c r="G315" s="11">
        <v>1343247</v>
      </c>
      <c r="H315" s="11">
        <v>1200000</v>
      </c>
      <c r="I315" s="19">
        <f t="shared" si="8"/>
        <v>3161247</v>
      </c>
    </row>
    <row r="316" spans="2:9" ht="23.25" customHeight="1" x14ac:dyDescent="0.25">
      <c r="B316" s="3" t="s">
        <v>158</v>
      </c>
      <c r="C316" s="3" t="s">
        <v>16</v>
      </c>
      <c r="D316" s="3" t="s">
        <v>435</v>
      </c>
      <c r="E316" s="3">
        <v>7</v>
      </c>
      <c r="F316" s="16">
        <v>1442000</v>
      </c>
      <c r="G316" s="11">
        <v>355968</v>
      </c>
      <c r="H316" s="11">
        <v>2400000</v>
      </c>
      <c r="I316" s="19">
        <f t="shared" ref="I316:I379" si="12">SUM(F316:H316)</f>
        <v>4197968</v>
      </c>
    </row>
    <row r="317" spans="2:9" ht="23.25" customHeight="1" x14ac:dyDescent="0.25">
      <c r="B317" s="3" t="s">
        <v>29</v>
      </c>
      <c r="C317" s="3" t="s">
        <v>146</v>
      </c>
      <c r="D317" s="3" t="s">
        <v>436</v>
      </c>
      <c r="E317" s="3">
        <v>1</v>
      </c>
      <c r="F317" s="16">
        <v>206000</v>
      </c>
      <c r="G317" s="11">
        <v>1716000</v>
      </c>
      <c r="H317" s="11">
        <v>0</v>
      </c>
      <c r="I317" s="19">
        <f t="shared" si="12"/>
        <v>1922000</v>
      </c>
    </row>
    <row r="318" spans="2:9" ht="23.25" customHeight="1" x14ac:dyDescent="0.25">
      <c r="B318" s="3" t="s">
        <v>97</v>
      </c>
      <c r="C318" s="3" t="s">
        <v>71</v>
      </c>
      <c r="D318" s="3" t="s">
        <v>437</v>
      </c>
      <c r="E318" s="3">
        <v>2</v>
      </c>
      <c r="F318" s="16">
        <v>412000</v>
      </c>
      <c r="G318" s="11">
        <v>345256</v>
      </c>
      <c r="H318" s="11">
        <v>450000</v>
      </c>
      <c r="I318" s="19">
        <f t="shared" si="12"/>
        <v>1207256</v>
      </c>
    </row>
    <row r="319" spans="2:9" ht="23.25" customHeight="1" x14ac:dyDescent="0.25">
      <c r="B319" s="3" t="s">
        <v>42</v>
      </c>
      <c r="C319" s="3" t="s">
        <v>40</v>
      </c>
      <c r="D319" s="3" t="s">
        <v>438</v>
      </c>
      <c r="E319" s="3">
        <v>3</v>
      </c>
      <c r="F319" s="16">
        <v>618000</v>
      </c>
      <c r="G319" s="11">
        <v>2187993</v>
      </c>
      <c r="H319" s="11">
        <v>900000</v>
      </c>
      <c r="I319" s="19">
        <f t="shared" si="12"/>
        <v>3705993</v>
      </c>
    </row>
    <row r="320" spans="2:9" ht="23.25" customHeight="1" x14ac:dyDescent="0.25">
      <c r="B320" s="3" t="s">
        <v>33</v>
      </c>
      <c r="C320" s="3" t="s">
        <v>439</v>
      </c>
      <c r="D320" s="3" t="s">
        <v>428</v>
      </c>
      <c r="E320" s="3">
        <v>8</v>
      </c>
      <c r="F320" s="16">
        <v>1648000</v>
      </c>
      <c r="G320" s="11">
        <v>0</v>
      </c>
      <c r="H320" s="11">
        <f>7*400000</f>
        <v>2800000</v>
      </c>
      <c r="I320" s="19">
        <f t="shared" si="12"/>
        <v>4448000</v>
      </c>
    </row>
    <row r="321" spans="2:9" ht="23.25" customHeight="1" x14ac:dyDescent="0.25">
      <c r="B321" s="3" t="s">
        <v>26</v>
      </c>
      <c r="C321" s="3" t="s">
        <v>439</v>
      </c>
      <c r="D321" s="3" t="s">
        <v>428</v>
      </c>
      <c r="E321" s="3">
        <v>8</v>
      </c>
      <c r="F321" s="16">
        <v>1648000</v>
      </c>
      <c r="G321" s="11">
        <v>0</v>
      </c>
      <c r="H321" s="11">
        <f>7*400000</f>
        <v>2800000</v>
      </c>
      <c r="I321" s="19">
        <f t="shared" si="12"/>
        <v>4448000</v>
      </c>
    </row>
    <row r="322" spans="2:9" ht="23.25" customHeight="1" x14ac:dyDescent="0.25">
      <c r="B322" s="3" t="s">
        <v>375</v>
      </c>
      <c r="C322" s="3" t="s">
        <v>71</v>
      </c>
      <c r="D322" s="3" t="s">
        <v>440</v>
      </c>
      <c r="E322" s="3">
        <v>3</v>
      </c>
      <c r="F322" s="16">
        <v>618000</v>
      </c>
      <c r="G322" s="11">
        <v>1878538</v>
      </c>
      <c r="H322" s="11">
        <v>900000</v>
      </c>
      <c r="I322" s="19">
        <f t="shared" si="12"/>
        <v>3396538</v>
      </c>
    </row>
    <row r="323" spans="2:9" ht="23.25" customHeight="1" x14ac:dyDescent="0.25">
      <c r="B323" s="3" t="s">
        <v>314</v>
      </c>
      <c r="C323" s="3" t="s">
        <v>16</v>
      </c>
      <c r="D323" s="3" t="s">
        <v>441</v>
      </c>
      <c r="E323" s="3">
        <v>8</v>
      </c>
      <c r="F323" s="16">
        <v>1648000</v>
      </c>
      <c r="G323" s="11">
        <v>717984</v>
      </c>
      <c r="H323" s="11">
        <f>7*400000</f>
        <v>2800000</v>
      </c>
      <c r="I323" s="19">
        <f t="shared" si="12"/>
        <v>5165984</v>
      </c>
    </row>
    <row r="324" spans="2:9" ht="23.25" customHeight="1" x14ac:dyDescent="0.25">
      <c r="B324" s="3" t="s">
        <v>396</v>
      </c>
      <c r="C324" s="3" t="s">
        <v>442</v>
      </c>
      <c r="D324" s="3" t="s">
        <v>443</v>
      </c>
      <c r="E324" s="3">
        <v>9</v>
      </c>
      <c r="F324" s="16">
        <v>1854000</v>
      </c>
      <c r="G324" s="11">
        <v>303232</v>
      </c>
      <c r="H324" s="11">
        <f>8*380000</f>
        <v>3040000</v>
      </c>
      <c r="I324" s="19">
        <f t="shared" si="12"/>
        <v>5197232</v>
      </c>
    </row>
    <row r="325" spans="2:9" ht="23.25" customHeight="1" x14ac:dyDescent="0.25">
      <c r="B325" s="3" t="s">
        <v>444</v>
      </c>
      <c r="C325" s="3" t="s">
        <v>445</v>
      </c>
      <c r="D325" s="3" t="s">
        <v>446</v>
      </c>
      <c r="E325" s="3">
        <v>10</v>
      </c>
      <c r="F325" s="16">
        <v>2060000</v>
      </c>
      <c r="G325" s="11">
        <v>934060</v>
      </c>
      <c r="H325" s="11">
        <f>9*400000</f>
        <v>3600000</v>
      </c>
      <c r="I325" s="19">
        <f t="shared" si="12"/>
        <v>6594060</v>
      </c>
    </row>
    <row r="326" spans="2:9" ht="23.25" customHeight="1" x14ac:dyDescent="0.25">
      <c r="B326" s="3" t="s">
        <v>387</v>
      </c>
      <c r="C326" s="3" t="s">
        <v>16</v>
      </c>
      <c r="D326" s="3" t="s">
        <v>441</v>
      </c>
      <c r="E326" s="3">
        <v>8</v>
      </c>
      <c r="F326" s="16">
        <v>1648000</v>
      </c>
      <c r="G326" s="11">
        <v>717984</v>
      </c>
      <c r="H326" s="11">
        <f>7*400000</f>
        <v>2800000</v>
      </c>
      <c r="I326" s="19">
        <f t="shared" si="12"/>
        <v>5165984</v>
      </c>
    </row>
    <row r="327" spans="2:9" ht="23.25" customHeight="1" x14ac:dyDescent="0.25">
      <c r="B327" s="3" t="s">
        <v>447</v>
      </c>
      <c r="C327" s="3" t="s">
        <v>71</v>
      </c>
      <c r="D327" s="3" t="s">
        <v>448</v>
      </c>
      <c r="E327" s="3">
        <v>1</v>
      </c>
      <c r="F327" s="16">
        <v>206000</v>
      </c>
      <c r="G327" s="11">
        <v>291696</v>
      </c>
      <c r="H327" s="11">
        <v>0</v>
      </c>
      <c r="I327" s="19">
        <f t="shared" si="12"/>
        <v>497696</v>
      </c>
    </row>
    <row r="328" spans="2:9" ht="23.25" customHeight="1" x14ac:dyDescent="0.25">
      <c r="B328" s="3" t="s">
        <v>449</v>
      </c>
      <c r="C328" s="3" t="s">
        <v>71</v>
      </c>
      <c r="D328" s="3" t="s">
        <v>450</v>
      </c>
      <c r="E328" s="3">
        <v>4</v>
      </c>
      <c r="F328" s="16">
        <v>824000</v>
      </c>
      <c r="G328" s="11">
        <v>368328</v>
      </c>
      <c r="H328" s="11">
        <f>3*450000</f>
        <v>1350000</v>
      </c>
      <c r="I328" s="19">
        <f t="shared" si="12"/>
        <v>2542328</v>
      </c>
    </row>
    <row r="329" spans="2:9" ht="23.25" customHeight="1" x14ac:dyDescent="0.25">
      <c r="B329" s="3" t="s">
        <v>164</v>
      </c>
      <c r="C329" s="3" t="s">
        <v>373</v>
      </c>
      <c r="D329" s="3" t="s">
        <v>438</v>
      </c>
      <c r="E329" s="3">
        <v>3</v>
      </c>
      <c r="F329" s="16">
        <v>618000</v>
      </c>
      <c r="G329" s="11">
        <v>2233176</v>
      </c>
      <c r="H329" s="11">
        <v>900000</v>
      </c>
      <c r="I329" s="19">
        <f t="shared" si="12"/>
        <v>3751176</v>
      </c>
    </row>
    <row r="330" spans="2:9" ht="23.25" customHeight="1" x14ac:dyDescent="0.25">
      <c r="B330" s="3" t="s">
        <v>29</v>
      </c>
      <c r="C330" s="3" t="s">
        <v>146</v>
      </c>
      <c r="D330" s="3" t="s">
        <v>436</v>
      </c>
      <c r="E330" s="3">
        <v>1</v>
      </c>
      <c r="F330" s="16">
        <v>206000</v>
      </c>
      <c r="G330" s="11">
        <v>1716000</v>
      </c>
      <c r="H330" s="11">
        <v>0</v>
      </c>
      <c r="I330" s="19">
        <f t="shared" si="12"/>
        <v>1922000</v>
      </c>
    </row>
    <row r="331" spans="2:9" ht="23.25" customHeight="1" x14ac:dyDescent="0.25">
      <c r="B331" s="3" t="s">
        <v>29</v>
      </c>
      <c r="C331" s="3" t="s">
        <v>22</v>
      </c>
      <c r="D331" s="3" t="s">
        <v>451</v>
      </c>
      <c r="E331" s="3">
        <v>1</v>
      </c>
      <c r="F331" s="16">
        <v>206000</v>
      </c>
      <c r="G331" s="11">
        <v>1418000</v>
      </c>
      <c r="H331" s="11">
        <v>0</v>
      </c>
      <c r="I331" s="19">
        <f t="shared" si="12"/>
        <v>1624000</v>
      </c>
    </row>
    <row r="332" spans="2:9" ht="23.25" customHeight="1" x14ac:dyDescent="0.25">
      <c r="B332" s="3" t="s">
        <v>381</v>
      </c>
      <c r="C332" s="3" t="s">
        <v>71</v>
      </c>
      <c r="D332" s="3" t="s">
        <v>452</v>
      </c>
      <c r="E332" s="3">
        <v>4</v>
      </c>
      <c r="F332" s="16">
        <v>824000</v>
      </c>
      <c r="G332" s="11">
        <v>459792</v>
      </c>
      <c r="H332" s="11">
        <v>1200000</v>
      </c>
      <c r="I332" s="19">
        <f t="shared" si="12"/>
        <v>2483792</v>
      </c>
    </row>
    <row r="333" spans="2:9" ht="23.25" customHeight="1" x14ac:dyDescent="0.25">
      <c r="B333" s="3" t="s">
        <v>37</v>
      </c>
      <c r="C333" s="3" t="s">
        <v>22</v>
      </c>
      <c r="D333" s="3" t="s">
        <v>453</v>
      </c>
      <c r="E333" s="3">
        <v>2</v>
      </c>
      <c r="F333" s="16">
        <v>412000</v>
      </c>
      <c r="G333" s="11">
        <v>291696</v>
      </c>
      <c r="H333" s="11">
        <v>450000</v>
      </c>
      <c r="I333" s="19">
        <f t="shared" si="12"/>
        <v>1153696</v>
      </c>
    </row>
    <row r="334" spans="2:9" ht="23.25" customHeight="1" x14ac:dyDescent="0.25">
      <c r="B334" s="3" t="s">
        <v>38</v>
      </c>
      <c r="C334" s="3" t="s">
        <v>22</v>
      </c>
      <c r="D334" s="3" t="s">
        <v>453</v>
      </c>
      <c r="E334" s="3">
        <v>2</v>
      </c>
      <c r="F334" s="16">
        <v>412000</v>
      </c>
      <c r="G334" s="11">
        <v>291696</v>
      </c>
      <c r="H334" s="11">
        <v>450000</v>
      </c>
      <c r="I334" s="19">
        <f t="shared" si="12"/>
        <v>1153696</v>
      </c>
    </row>
    <row r="335" spans="2:9" ht="23.25" customHeight="1" x14ac:dyDescent="0.25">
      <c r="B335" s="3" t="s">
        <v>454</v>
      </c>
      <c r="C335" s="3" t="s">
        <v>22</v>
      </c>
      <c r="D335" s="3" t="s">
        <v>455</v>
      </c>
      <c r="E335" s="3">
        <v>2</v>
      </c>
      <c r="F335" s="16">
        <v>412000</v>
      </c>
      <c r="G335" s="11">
        <v>291696</v>
      </c>
      <c r="H335" s="11">
        <v>450000</v>
      </c>
      <c r="I335" s="19">
        <f t="shared" si="12"/>
        <v>1153696</v>
      </c>
    </row>
    <row r="336" spans="2:9" ht="23.25" customHeight="1" x14ac:dyDescent="0.25">
      <c r="B336" s="3" t="s">
        <v>456</v>
      </c>
      <c r="C336" s="3" t="s">
        <v>35</v>
      </c>
      <c r="D336" s="3" t="s">
        <v>457</v>
      </c>
      <c r="E336" s="3">
        <v>3</v>
      </c>
      <c r="F336" s="16">
        <v>618000</v>
      </c>
      <c r="G336" s="11">
        <v>224952</v>
      </c>
      <c r="H336" s="11">
        <v>900000</v>
      </c>
      <c r="I336" s="19">
        <f t="shared" si="12"/>
        <v>1742952</v>
      </c>
    </row>
    <row r="337" spans="2:9" ht="23.25" customHeight="1" x14ac:dyDescent="0.25">
      <c r="B337" s="3" t="s">
        <v>354</v>
      </c>
      <c r="C337" s="3" t="s">
        <v>60</v>
      </c>
      <c r="D337" s="3" t="s">
        <v>426</v>
      </c>
      <c r="E337" s="3">
        <v>3</v>
      </c>
      <c r="F337" s="16">
        <v>618000</v>
      </c>
      <c r="G337" s="11">
        <v>195288</v>
      </c>
      <c r="H337" s="11">
        <v>900000</v>
      </c>
      <c r="I337" s="19">
        <f t="shared" si="12"/>
        <v>1713288</v>
      </c>
    </row>
    <row r="338" spans="2:9" ht="23.25" customHeight="1" x14ac:dyDescent="0.25">
      <c r="B338" s="3" t="s">
        <v>405</v>
      </c>
      <c r="C338" s="3" t="s">
        <v>60</v>
      </c>
      <c r="D338" s="3" t="s">
        <v>443</v>
      </c>
      <c r="E338" s="3">
        <v>9</v>
      </c>
      <c r="F338" s="16">
        <v>1854000</v>
      </c>
      <c r="G338" s="11">
        <v>303232</v>
      </c>
      <c r="H338" s="11">
        <f>8*400000</f>
        <v>3200000</v>
      </c>
      <c r="I338" s="19">
        <f t="shared" si="12"/>
        <v>5357232</v>
      </c>
    </row>
    <row r="339" spans="2:9" ht="23.25" customHeight="1" x14ac:dyDescent="0.25">
      <c r="B339" s="3" t="s">
        <v>122</v>
      </c>
      <c r="C339" s="3" t="s">
        <v>458</v>
      </c>
      <c r="D339" s="3" t="s">
        <v>443</v>
      </c>
      <c r="E339" s="3">
        <v>9</v>
      </c>
      <c r="F339" s="16">
        <v>1854000</v>
      </c>
      <c r="G339" s="11">
        <v>678852</v>
      </c>
      <c r="H339" s="11">
        <f>+H338</f>
        <v>3200000</v>
      </c>
      <c r="I339" s="19">
        <f t="shared" si="12"/>
        <v>5732852</v>
      </c>
    </row>
    <row r="340" spans="2:9" ht="23.25" customHeight="1" x14ac:dyDescent="0.25">
      <c r="B340" s="3" t="s">
        <v>314</v>
      </c>
      <c r="C340" s="3" t="s">
        <v>146</v>
      </c>
      <c r="D340" s="3" t="s">
        <v>459</v>
      </c>
      <c r="E340" s="3">
        <v>2</v>
      </c>
      <c r="F340" s="16">
        <v>412000</v>
      </c>
      <c r="G340" s="11">
        <v>459792</v>
      </c>
      <c r="H340" s="11">
        <v>450000</v>
      </c>
      <c r="I340" s="19">
        <f t="shared" si="12"/>
        <v>1321792</v>
      </c>
    </row>
    <row r="341" spans="2:9" ht="23.25" customHeight="1" x14ac:dyDescent="0.25">
      <c r="B341" s="3" t="s">
        <v>460</v>
      </c>
      <c r="C341" s="3" t="s">
        <v>22</v>
      </c>
      <c r="D341" s="3" t="s">
        <v>455</v>
      </c>
      <c r="E341" s="3">
        <v>2</v>
      </c>
      <c r="F341" s="16">
        <v>412000</v>
      </c>
      <c r="G341" s="11">
        <v>291696</v>
      </c>
      <c r="H341" s="11">
        <v>450000</v>
      </c>
      <c r="I341" s="19">
        <f t="shared" si="12"/>
        <v>1153696</v>
      </c>
    </row>
    <row r="342" spans="2:9" ht="23.25" customHeight="1" x14ac:dyDescent="0.25">
      <c r="B342" s="3" t="s">
        <v>461</v>
      </c>
      <c r="C342" s="3" t="s">
        <v>71</v>
      </c>
      <c r="D342" s="3" t="s">
        <v>462</v>
      </c>
      <c r="E342" s="3">
        <v>7</v>
      </c>
      <c r="F342" s="16">
        <v>1442000</v>
      </c>
      <c r="G342" s="11">
        <v>291696</v>
      </c>
      <c r="H342" s="11">
        <f>6*400000</f>
        <v>2400000</v>
      </c>
      <c r="I342" s="19">
        <f t="shared" si="12"/>
        <v>4133696</v>
      </c>
    </row>
    <row r="343" spans="2:9" ht="23.25" customHeight="1" x14ac:dyDescent="0.25">
      <c r="I343" s="19">
        <f t="shared" si="12"/>
        <v>0</v>
      </c>
    </row>
    <row r="344" spans="2:9" ht="23.25" customHeight="1" x14ac:dyDescent="0.25">
      <c r="I344" s="19">
        <f t="shared" si="12"/>
        <v>0</v>
      </c>
    </row>
    <row r="345" spans="2:9" ht="23.25" customHeight="1" x14ac:dyDescent="0.25">
      <c r="I345" s="19">
        <f t="shared" si="12"/>
        <v>0</v>
      </c>
    </row>
    <row r="346" spans="2:9" ht="23.25" customHeight="1" x14ac:dyDescent="0.25">
      <c r="I346" s="19">
        <f t="shared" si="12"/>
        <v>0</v>
      </c>
    </row>
    <row r="347" spans="2:9" ht="23.25" customHeight="1" x14ac:dyDescent="0.25">
      <c r="I347" s="19">
        <f t="shared" si="12"/>
        <v>0</v>
      </c>
    </row>
    <row r="348" spans="2:9" ht="23.25" customHeight="1" x14ac:dyDescent="0.25">
      <c r="I348" s="19">
        <f t="shared" si="12"/>
        <v>0</v>
      </c>
    </row>
    <row r="349" spans="2:9" ht="23.25" customHeight="1" x14ac:dyDescent="0.25">
      <c r="I349" s="19">
        <f t="shared" si="12"/>
        <v>0</v>
      </c>
    </row>
    <row r="350" spans="2:9" ht="23.25" customHeight="1" x14ac:dyDescent="0.25">
      <c r="I350" s="19">
        <f t="shared" si="12"/>
        <v>0</v>
      </c>
    </row>
    <row r="351" spans="2:9" ht="23.25" customHeight="1" x14ac:dyDescent="0.25">
      <c r="I351" s="19">
        <f t="shared" si="12"/>
        <v>0</v>
      </c>
    </row>
    <row r="352" spans="2:9" ht="23.25" customHeight="1" x14ac:dyDescent="0.25">
      <c r="I352" s="19">
        <f t="shared" si="12"/>
        <v>0</v>
      </c>
    </row>
    <row r="353" spans="9:9" ht="23.25" customHeight="1" x14ac:dyDescent="0.25">
      <c r="I353" s="19">
        <f t="shared" si="12"/>
        <v>0</v>
      </c>
    </row>
    <row r="354" spans="9:9" ht="23.25" customHeight="1" x14ac:dyDescent="0.25">
      <c r="I354" s="19">
        <f t="shared" si="12"/>
        <v>0</v>
      </c>
    </row>
    <row r="355" spans="9:9" ht="23.25" customHeight="1" x14ac:dyDescent="0.25">
      <c r="I355" s="19">
        <f t="shared" si="12"/>
        <v>0</v>
      </c>
    </row>
    <row r="356" spans="9:9" ht="23.25" customHeight="1" x14ac:dyDescent="0.25">
      <c r="I356" s="19">
        <f t="shared" si="12"/>
        <v>0</v>
      </c>
    </row>
    <row r="357" spans="9:9" ht="23.25" customHeight="1" x14ac:dyDescent="0.25">
      <c r="I357" s="19">
        <f t="shared" si="12"/>
        <v>0</v>
      </c>
    </row>
    <row r="358" spans="9:9" ht="23.25" customHeight="1" x14ac:dyDescent="0.25">
      <c r="I358" s="19">
        <f t="shared" si="12"/>
        <v>0</v>
      </c>
    </row>
    <row r="359" spans="9:9" ht="23.25" customHeight="1" x14ac:dyDescent="0.25">
      <c r="I359" s="19">
        <f t="shared" si="12"/>
        <v>0</v>
      </c>
    </row>
    <row r="360" spans="9:9" ht="23.25" customHeight="1" x14ac:dyDescent="0.25">
      <c r="I360" s="19">
        <f t="shared" si="12"/>
        <v>0</v>
      </c>
    </row>
    <row r="361" spans="9:9" ht="23.25" customHeight="1" x14ac:dyDescent="0.25">
      <c r="I361" s="19">
        <f t="shared" si="12"/>
        <v>0</v>
      </c>
    </row>
    <row r="362" spans="9:9" ht="23.25" customHeight="1" x14ac:dyDescent="0.25">
      <c r="I362" s="19">
        <f t="shared" si="12"/>
        <v>0</v>
      </c>
    </row>
    <row r="363" spans="9:9" ht="23.25" customHeight="1" x14ac:dyDescent="0.25">
      <c r="I363" s="19">
        <f t="shared" si="12"/>
        <v>0</v>
      </c>
    </row>
    <row r="364" spans="9:9" ht="23.25" customHeight="1" x14ac:dyDescent="0.25">
      <c r="I364" s="19">
        <f t="shared" si="12"/>
        <v>0</v>
      </c>
    </row>
    <row r="365" spans="9:9" ht="23.25" customHeight="1" x14ac:dyDescent="0.25">
      <c r="I365" s="19">
        <f t="shared" si="12"/>
        <v>0</v>
      </c>
    </row>
    <row r="366" spans="9:9" ht="23.25" customHeight="1" x14ac:dyDescent="0.25">
      <c r="I366" s="19">
        <f t="shared" si="12"/>
        <v>0</v>
      </c>
    </row>
    <row r="367" spans="9:9" ht="23.25" customHeight="1" x14ac:dyDescent="0.25">
      <c r="I367" s="19">
        <f t="shared" si="12"/>
        <v>0</v>
      </c>
    </row>
    <row r="368" spans="9:9" ht="23.25" customHeight="1" x14ac:dyDescent="0.25">
      <c r="I368" s="19">
        <f t="shared" si="12"/>
        <v>0</v>
      </c>
    </row>
    <row r="369" spans="9:9" ht="23.25" customHeight="1" x14ac:dyDescent="0.25">
      <c r="I369" s="19">
        <f t="shared" si="12"/>
        <v>0</v>
      </c>
    </row>
    <row r="370" spans="9:9" ht="23.25" customHeight="1" x14ac:dyDescent="0.25">
      <c r="I370" s="19">
        <f t="shared" si="12"/>
        <v>0</v>
      </c>
    </row>
    <row r="371" spans="9:9" ht="23.25" customHeight="1" x14ac:dyDescent="0.25">
      <c r="I371" s="19">
        <f t="shared" si="12"/>
        <v>0</v>
      </c>
    </row>
    <row r="372" spans="9:9" ht="23.25" customHeight="1" x14ac:dyDescent="0.25">
      <c r="I372" s="19">
        <f t="shared" si="12"/>
        <v>0</v>
      </c>
    </row>
    <row r="373" spans="9:9" ht="23.25" customHeight="1" x14ac:dyDescent="0.25">
      <c r="I373" s="19">
        <f t="shared" si="12"/>
        <v>0</v>
      </c>
    </row>
    <row r="374" spans="9:9" ht="23.25" customHeight="1" x14ac:dyDescent="0.25">
      <c r="I374" s="19">
        <f t="shared" si="12"/>
        <v>0</v>
      </c>
    </row>
    <row r="375" spans="9:9" ht="23.25" customHeight="1" x14ac:dyDescent="0.25">
      <c r="I375" s="19">
        <f t="shared" si="12"/>
        <v>0</v>
      </c>
    </row>
    <row r="376" spans="9:9" ht="23.25" customHeight="1" x14ac:dyDescent="0.25">
      <c r="I376" s="19">
        <f t="shared" si="12"/>
        <v>0</v>
      </c>
    </row>
    <row r="377" spans="9:9" ht="23.25" customHeight="1" x14ac:dyDescent="0.25">
      <c r="I377" s="19">
        <f t="shared" si="12"/>
        <v>0</v>
      </c>
    </row>
    <row r="378" spans="9:9" ht="23.25" customHeight="1" x14ac:dyDescent="0.25">
      <c r="I378" s="19">
        <f t="shared" si="12"/>
        <v>0</v>
      </c>
    </row>
    <row r="379" spans="9:9" ht="23.25" customHeight="1" x14ac:dyDescent="0.25">
      <c r="I379" s="19">
        <f t="shared" si="12"/>
        <v>0</v>
      </c>
    </row>
    <row r="380" spans="9:9" ht="23.25" customHeight="1" x14ac:dyDescent="0.25">
      <c r="I380" s="19">
        <f t="shared" ref="I380:I441" si="13">SUM(F380:H380)</f>
        <v>0</v>
      </c>
    </row>
    <row r="381" spans="9:9" ht="23.25" customHeight="1" x14ac:dyDescent="0.25">
      <c r="I381" s="19">
        <f t="shared" si="13"/>
        <v>0</v>
      </c>
    </row>
    <row r="382" spans="9:9" ht="23.25" customHeight="1" x14ac:dyDescent="0.25">
      <c r="I382" s="19">
        <f t="shared" si="13"/>
        <v>0</v>
      </c>
    </row>
    <row r="383" spans="9:9" ht="23.25" customHeight="1" x14ac:dyDescent="0.25">
      <c r="I383" s="19">
        <f t="shared" si="13"/>
        <v>0</v>
      </c>
    </row>
    <row r="384" spans="9:9" ht="23.25" customHeight="1" x14ac:dyDescent="0.25">
      <c r="I384" s="19">
        <f t="shared" si="13"/>
        <v>0</v>
      </c>
    </row>
    <row r="385" spans="9:9" ht="23.25" customHeight="1" x14ac:dyDescent="0.25">
      <c r="I385" s="19">
        <f t="shared" si="13"/>
        <v>0</v>
      </c>
    </row>
    <row r="386" spans="9:9" ht="23.25" customHeight="1" x14ac:dyDescent="0.25">
      <c r="I386" s="19">
        <f t="shared" si="13"/>
        <v>0</v>
      </c>
    </row>
    <row r="387" spans="9:9" ht="23.25" customHeight="1" x14ac:dyDescent="0.25">
      <c r="I387" s="19">
        <f t="shared" si="13"/>
        <v>0</v>
      </c>
    </row>
    <row r="388" spans="9:9" ht="23.25" customHeight="1" x14ac:dyDescent="0.25">
      <c r="I388" s="19">
        <f t="shared" si="13"/>
        <v>0</v>
      </c>
    </row>
    <row r="389" spans="9:9" ht="23.25" customHeight="1" x14ac:dyDescent="0.25">
      <c r="I389" s="19">
        <f t="shared" si="13"/>
        <v>0</v>
      </c>
    </row>
    <row r="390" spans="9:9" ht="23.25" customHeight="1" x14ac:dyDescent="0.25">
      <c r="I390" s="19">
        <f t="shared" si="13"/>
        <v>0</v>
      </c>
    </row>
    <row r="391" spans="9:9" ht="23.25" customHeight="1" x14ac:dyDescent="0.25">
      <c r="I391" s="19">
        <f t="shared" si="13"/>
        <v>0</v>
      </c>
    </row>
    <row r="392" spans="9:9" ht="23.25" customHeight="1" x14ac:dyDescent="0.25">
      <c r="I392" s="19">
        <f t="shared" si="13"/>
        <v>0</v>
      </c>
    </row>
    <row r="393" spans="9:9" ht="23.25" customHeight="1" x14ac:dyDescent="0.25">
      <c r="I393" s="19">
        <f t="shared" si="13"/>
        <v>0</v>
      </c>
    </row>
    <row r="394" spans="9:9" ht="23.25" customHeight="1" x14ac:dyDescent="0.25">
      <c r="I394" s="19">
        <f t="shared" si="13"/>
        <v>0</v>
      </c>
    </row>
    <row r="395" spans="9:9" ht="23.25" customHeight="1" x14ac:dyDescent="0.25">
      <c r="I395" s="19">
        <f t="shared" si="13"/>
        <v>0</v>
      </c>
    </row>
    <row r="396" spans="9:9" ht="23.25" customHeight="1" x14ac:dyDescent="0.25">
      <c r="I396" s="19">
        <f t="shared" si="13"/>
        <v>0</v>
      </c>
    </row>
    <row r="397" spans="9:9" ht="23.25" customHeight="1" x14ac:dyDescent="0.25">
      <c r="I397" s="19">
        <f t="shared" si="13"/>
        <v>0</v>
      </c>
    </row>
    <row r="398" spans="9:9" ht="23.25" customHeight="1" x14ac:dyDescent="0.25">
      <c r="I398" s="19">
        <f t="shared" si="13"/>
        <v>0</v>
      </c>
    </row>
    <row r="399" spans="9:9" ht="23.25" customHeight="1" x14ac:dyDescent="0.25">
      <c r="I399" s="19">
        <f t="shared" si="13"/>
        <v>0</v>
      </c>
    </row>
    <row r="400" spans="9:9" ht="23.25" customHeight="1" x14ac:dyDescent="0.25">
      <c r="I400" s="19">
        <f t="shared" si="13"/>
        <v>0</v>
      </c>
    </row>
    <row r="401" spans="9:9" ht="23.25" customHeight="1" x14ac:dyDescent="0.25">
      <c r="I401" s="19">
        <f t="shared" si="13"/>
        <v>0</v>
      </c>
    </row>
    <row r="402" spans="9:9" ht="23.25" customHeight="1" x14ac:dyDescent="0.25">
      <c r="I402" s="19">
        <f t="shared" si="13"/>
        <v>0</v>
      </c>
    </row>
    <row r="403" spans="9:9" ht="23.25" customHeight="1" x14ac:dyDescent="0.25">
      <c r="I403" s="19">
        <f t="shared" si="13"/>
        <v>0</v>
      </c>
    </row>
    <row r="404" spans="9:9" ht="23.25" customHeight="1" x14ac:dyDescent="0.25">
      <c r="I404" s="19">
        <f t="shared" si="13"/>
        <v>0</v>
      </c>
    </row>
    <row r="405" spans="9:9" ht="23.25" customHeight="1" x14ac:dyDescent="0.25">
      <c r="I405" s="19">
        <f t="shared" si="13"/>
        <v>0</v>
      </c>
    </row>
    <row r="406" spans="9:9" ht="23.25" customHeight="1" x14ac:dyDescent="0.25">
      <c r="I406" s="19">
        <f t="shared" si="13"/>
        <v>0</v>
      </c>
    </row>
    <row r="407" spans="9:9" ht="23.25" customHeight="1" x14ac:dyDescent="0.25">
      <c r="I407" s="19">
        <f t="shared" si="13"/>
        <v>0</v>
      </c>
    </row>
    <row r="408" spans="9:9" ht="23.25" customHeight="1" x14ac:dyDescent="0.25">
      <c r="I408" s="19">
        <f t="shared" si="13"/>
        <v>0</v>
      </c>
    </row>
    <row r="409" spans="9:9" ht="23.25" customHeight="1" x14ac:dyDescent="0.25">
      <c r="I409" s="19">
        <f t="shared" si="13"/>
        <v>0</v>
      </c>
    </row>
    <row r="410" spans="9:9" ht="23.25" customHeight="1" x14ac:dyDescent="0.25">
      <c r="I410" s="19">
        <f t="shared" si="13"/>
        <v>0</v>
      </c>
    </row>
    <row r="411" spans="9:9" ht="23.25" customHeight="1" x14ac:dyDescent="0.25">
      <c r="I411" s="19">
        <f t="shared" si="13"/>
        <v>0</v>
      </c>
    </row>
    <row r="412" spans="9:9" ht="23.25" customHeight="1" x14ac:dyDescent="0.25">
      <c r="I412" s="19">
        <f t="shared" si="13"/>
        <v>0</v>
      </c>
    </row>
    <row r="413" spans="9:9" ht="23.25" customHeight="1" x14ac:dyDescent="0.25">
      <c r="I413" s="19">
        <f t="shared" si="13"/>
        <v>0</v>
      </c>
    </row>
    <row r="414" spans="9:9" ht="23.25" customHeight="1" x14ac:dyDescent="0.25">
      <c r="I414" s="19">
        <f t="shared" si="13"/>
        <v>0</v>
      </c>
    </row>
    <row r="415" spans="9:9" ht="23.25" customHeight="1" x14ac:dyDescent="0.25">
      <c r="I415" s="19">
        <f t="shared" si="13"/>
        <v>0</v>
      </c>
    </row>
    <row r="416" spans="9:9" ht="23.25" customHeight="1" x14ac:dyDescent="0.25">
      <c r="I416" s="19">
        <f t="shared" si="13"/>
        <v>0</v>
      </c>
    </row>
    <row r="417" spans="9:9" ht="23.25" customHeight="1" x14ac:dyDescent="0.25">
      <c r="I417" s="19">
        <f t="shared" si="13"/>
        <v>0</v>
      </c>
    </row>
    <row r="418" spans="9:9" ht="23.25" customHeight="1" x14ac:dyDescent="0.25">
      <c r="I418" s="19">
        <f t="shared" si="13"/>
        <v>0</v>
      </c>
    </row>
    <row r="419" spans="9:9" ht="23.25" customHeight="1" x14ac:dyDescent="0.25">
      <c r="I419" s="19">
        <f t="shared" si="13"/>
        <v>0</v>
      </c>
    </row>
    <row r="420" spans="9:9" ht="23.25" customHeight="1" x14ac:dyDescent="0.25">
      <c r="I420" s="19">
        <f t="shared" si="13"/>
        <v>0</v>
      </c>
    </row>
    <row r="421" spans="9:9" ht="23.25" customHeight="1" x14ac:dyDescent="0.25">
      <c r="I421" s="19">
        <f t="shared" si="13"/>
        <v>0</v>
      </c>
    </row>
    <row r="422" spans="9:9" ht="23.25" customHeight="1" x14ac:dyDescent="0.25">
      <c r="I422" s="19">
        <f t="shared" si="13"/>
        <v>0</v>
      </c>
    </row>
    <row r="423" spans="9:9" ht="23.25" customHeight="1" x14ac:dyDescent="0.25">
      <c r="I423" s="19">
        <f t="shared" si="13"/>
        <v>0</v>
      </c>
    </row>
    <row r="424" spans="9:9" ht="23.25" customHeight="1" x14ac:dyDescent="0.25">
      <c r="I424" s="19">
        <f t="shared" si="13"/>
        <v>0</v>
      </c>
    </row>
    <row r="425" spans="9:9" ht="23.25" customHeight="1" x14ac:dyDescent="0.25">
      <c r="I425" s="19">
        <f t="shared" si="13"/>
        <v>0</v>
      </c>
    </row>
    <row r="426" spans="9:9" ht="23.25" customHeight="1" x14ac:dyDescent="0.25">
      <c r="I426" s="19">
        <f t="shared" si="13"/>
        <v>0</v>
      </c>
    </row>
    <row r="427" spans="9:9" ht="23.25" customHeight="1" x14ac:dyDescent="0.25">
      <c r="I427" s="19">
        <f t="shared" si="13"/>
        <v>0</v>
      </c>
    </row>
    <row r="428" spans="9:9" ht="23.25" customHeight="1" x14ac:dyDescent="0.25">
      <c r="I428" s="19">
        <f t="shared" si="13"/>
        <v>0</v>
      </c>
    </row>
    <row r="429" spans="9:9" ht="23.25" customHeight="1" x14ac:dyDescent="0.25">
      <c r="I429" s="19">
        <f t="shared" si="13"/>
        <v>0</v>
      </c>
    </row>
    <row r="430" spans="9:9" ht="23.25" customHeight="1" x14ac:dyDescent="0.25">
      <c r="I430" s="19">
        <f t="shared" si="13"/>
        <v>0</v>
      </c>
    </row>
    <row r="431" spans="9:9" ht="23.25" customHeight="1" x14ac:dyDescent="0.25">
      <c r="I431" s="19">
        <f t="shared" si="13"/>
        <v>0</v>
      </c>
    </row>
    <row r="432" spans="9:9" ht="23.25" customHeight="1" x14ac:dyDescent="0.25">
      <c r="I432" s="19">
        <f t="shared" si="13"/>
        <v>0</v>
      </c>
    </row>
    <row r="433" spans="9:9" ht="23.25" customHeight="1" x14ac:dyDescent="0.25">
      <c r="I433" s="19">
        <f t="shared" si="13"/>
        <v>0</v>
      </c>
    </row>
    <row r="434" spans="9:9" ht="23.25" customHeight="1" x14ac:dyDescent="0.25">
      <c r="I434" s="19">
        <f t="shared" si="13"/>
        <v>0</v>
      </c>
    </row>
    <row r="435" spans="9:9" ht="23.25" customHeight="1" x14ac:dyDescent="0.25">
      <c r="I435" s="19">
        <f t="shared" si="13"/>
        <v>0</v>
      </c>
    </row>
    <row r="436" spans="9:9" ht="23.25" customHeight="1" x14ac:dyDescent="0.25">
      <c r="I436" s="19">
        <f t="shared" si="13"/>
        <v>0</v>
      </c>
    </row>
    <row r="437" spans="9:9" ht="23.25" customHeight="1" x14ac:dyDescent="0.25">
      <c r="I437" s="19">
        <f t="shared" si="13"/>
        <v>0</v>
      </c>
    </row>
    <row r="438" spans="9:9" ht="23.25" customHeight="1" x14ac:dyDescent="0.25">
      <c r="I438" s="19">
        <f t="shared" si="13"/>
        <v>0</v>
      </c>
    </row>
    <row r="439" spans="9:9" ht="23.25" customHeight="1" x14ac:dyDescent="0.25">
      <c r="I439" s="19">
        <f t="shared" si="13"/>
        <v>0</v>
      </c>
    </row>
    <row r="440" spans="9:9" ht="23.25" customHeight="1" x14ac:dyDescent="0.25">
      <c r="I440" s="19">
        <f t="shared" si="13"/>
        <v>0</v>
      </c>
    </row>
    <row r="441" spans="9:9" ht="23.25" customHeight="1" x14ac:dyDescent="0.25">
      <c r="I441" s="19">
        <f t="shared" si="13"/>
        <v>0</v>
      </c>
    </row>
  </sheetData>
  <mergeCells count="1">
    <mergeCell ref="A1:I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Azizjon Xamidov</dc:creator>
  <cp:lastModifiedBy>Zikriyo Xolmatov</cp:lastModifiedBy>
  <dcterms:created xsi:type="dcterms:W3CDTF">2025-12-26T09:55:11Z</dcterms:created>
  <dcterms:modified xsi:type="dcterms:W3CDTF">2026-07-08T10:38:35Z</dcterms:modified>
</cp:coreProperties>
</file>