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Urmanova\Desktop\"/>
    </mc:Choice>
  </mc:AlternateContent>
  <xr:revisionPtr revIDLastSave="0" documentId="13_ncr:1_{7C861F5E-E26B-4B0C-8EF4-14526FB939F1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SVOD-2025" sheetId="32" r:id="rId1"/>
    <sheet name="00111" sheetId="3" r:id="rId2"/>
    <sheet name="00192" sheetId="4" r:id="rId3"/>
    <sheet name="00200" sheetId="5" r:id="rId4"/>
    <sheet name="00226" sheetId="6" r:id="rId5"/>
    <sheet name="00282" sheetId="7" r:id="rId6"/>
    <sheet name="00328" sheetId="9" r:id="rId7"/>
    <sheet name="00368" sheetId="8" r:id="rId8"/>
    <sheet name="10725" sheetId="36" r:id="rId9"/>
    <sheet name="00498" sheetId="11" r:id="rId10"/>
    <sheet name="00551" sheetId="12" r:id="rId11"/>
    <sheet name="00585" sheetId="24" r:id="rId12"/>
    <sheet name="00982" sheetId="14" r:id="rId13"/>
    <sheet name="00986" sheetId="15" r:id="rId14"/>
    <sheet name="00989" sheetId="23" r:id="rId15"/>
    <sheet name="01019" sheetId="16" r:id="rId16"/>
    <sheet name="01083" sheetId="17" r:id="rId17"/>
    <sheet name="01084" sheetId="18" r:id="rId18"/>
    <sheet name="01144" sheetId="19" r:id="rId19"/>
    <sheet name="01154" sheetId="20" r:id="rId20"/>
    <sheet name="11933" sheetId="34" r:id="rId21"/>
    <sheet name="00446" sheetId="31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_FilterDatabase" localSheetId="21" hidden="1">'00446'!$F$1:$F$229</definedName>
    <definedName name="_xlnm._FilterDatabase" localSheetId="0" hidden="1">'SVOD-2025'!$A$1:$A$219</definedName>
    <definedName name="_xlnm.Print_Area" localSheetId="2">'00192'!$A$1:$E$228</definedName>
    <definedName name="_xlnm.Print_Area" localSheetId="3">'00200'!$A$1:$K$228</definedName>
    <definedName name="_xlnm.Print_Area" localSheetId="4">'00226'!$A$1:$K$228</definedName>
    <definedName name="_xlnm.Print_Area" localSheetId="5">'00282'!$A$1:$M$228</definedName>
    <definedName name="_xlnm.Print_Area" localSheetId="6">'00328'!$A$1:$K$226</definedName>
    <definedName name="_xlnm.Print_Area" localSheetId="7">'00368'!$A$1:$K$228</definedName>
    <definedName name="_xlnm.Print_Area" localSheetId="21">'00446'!$A$1:$L$237</definedName>
    <definedName name="_xlnm.Print_Area" localSheetId="9">'00498'!$A$1:$K$228</definedName>
    <definedName name="_xlnm.Print_Area" localSheetId="10">'00551'!$A$1:$K$228</definedName>
    <definedName name="_xlnm.Print_Area" localSheetId="11">'00585'!$A$1:$K$228</definedName>
    <definedName name="_xlnm.Print_Area" localSheetId="12">'00982'!$A$1:$K$228</definedName>
    <definedName name="_xlnm.Print_Area" localSheetId="13">'00986'!$A$1:$K$228</definedName>
    <definedName name="_xlnm.Print_Area" localSheetId="14">'00989'!$A$1:$P$228</definedName>
    <definedName name="_xlnm.Print_Area" localSheetId="15">'01019'!$A$1:$L$228</definedName>
    <definedName name="_xlnm.Print_Area" localSheetId="16">'01083'!$A$1:$K$228</definedName>
    <definedName name="_xlnm.Print_Area" localSheetId="17">'01084'!$A$1:$K$228</definedName>
    <definedName name="_xlnm.Print_Area" localSheetId="18">'01144'!$A$1:$K$228</definedName>
    <definedName name="_xlnm.Print_Area" localSheetId="19">'01154'!$A$1:$K$228</definedName>
    <definedName name="_xlnm.Print_Area" localSheetId="8">'10725'!$A$1:$K$228</definedName>
    <definedName name="_xlnm.Print_Area" localSheetId="20">'11933'!$A$1:$L$228</definedName>
    <definedName name="_xlnm.Print_Area" localSheetId="0">'SVOD-2025'!$A$1:$P$255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6" l="1"/>
  <c r="H55" i="6"/>
  <c r="G160" i="31"/>
  <c r="I12" i="32" l="1"/>
  <c r="I13" i="32"/>
  <c r="J12" i="32"/>
  <c r="G111" i="3"/>
  <c r="H164" i="11"/>
  <c r="G164" i="11"/>
  <c r="G111" i="23"/>
  <c r="H111" i="23" s="1"/>
  <c r="F111" i="23"/>
  <c r="G163" i="31"/>
  <c r="G74" i="31"/>
  <c r="G65" i="31"/>
  <c r="G162" i="31"/>
  <c r="F162" i="31"/>
  <c r="H162" i="31"/>
  <c r="G212" i="31"/>
  <c r="K39" i="31"/>
  <c r="J39" i="31"/>
  <c r="H170" i="31"/>
  <c r="G170" i="31"/>
  <c r="G63" i="31"/>
  <c r="H78" i="31"/>
  <c r="G83" i="31"/>
  <c r="H83" i="31"/>
  <c r="G62" i="31"/>
  <c r="J65" i="31"/>
  <c r="G64" i="16"/>
  <c r="H171" i="9"/>
  <c r="G171" i="9"/>
  <c r="H40" i="34"/>
  <c r="H32" i="7"/>
  <c r="H111" i="11"/>
  <c r="G111" i="11"/>
  <c r="G47" i="31"/>
  <c r="H135" i="31"/>
  <c r="G135" i="31"/>
  <c r="G99" i="31"/>
  <c r="H99" i="31"/>
  <c r="G66" i="9" l="1"/>
  <c r="H66" i="9"/>
  <c r="G64" i="9"/>
  <c r="H64" i="9"/>
  <c r="G64" i="24"/>
  <c r="H66" i="16"/>
  <c r="G66" i="16"/>
  <c r="F66" i="16"/>
  <c r="H67" i="9" l="1"/>
  <c r="G67" i="9"/>
  <c r="H90" i="5"/>
  <c r="H64" i="16"/>
  <c r="H164" i="16"/>
  <c r="G164" i="16"/>
  <c r="H30" i="16"/>
  <c r="H32" i="16"/>
  <c r="K73" i="31"/>
  <c r="J73" i="31"/>
  <c r="J66" i="31"/>
  <c r="J63" i="31"/>
  <c r="H30" i="31"/>
  <c r="H160" i="31"/>
  <c r="H182" i="31"/>
  <c r="H17" i="31"/>
  <c r="H153" i="31"/>
  <c r="H161" i="7"/>
  <c r="I87" i="32" l="1"/>
  <c r="F87" i="32"/>
  <c r="K32" i="32"/>
  <c r="I32" i="32"/>
  <c r="H32" i="32"/>
  <c r="F32" i="32"/>
  <c r="J163" i="31"/>
  <c r="H39" i="31"/>
  <c r="G39" i="31"/>
  <c r="G85" i="31"/>
  <c r="H85" i="31"/>
  <c r="F183" i="31"/>
  <c r="G70" i="31"/>
  <c r="G64" i="31"/>
  <c r="H62" i="31"/>
  <c r="H26" i="6"/>
  <c r="G26" i="6"/>
  <c r="H66" i="6"/>
  <c r="H102" i="8"/>
  <c r="G102" i="8"/>
  <c r="H142" i="5"/>
  <c r="H64" i="34"/>
  <c r="H111" i="3"/>
  <c r="H64" i="3"/>
  <c r="G64" i="3"/>
  <c r="F64" i="3"/>
  <c r="H159" i="11" l="1"/>
  <c r="G159" i="11"/>
  <c r="H212" i="31"/>
  <c r="G217" i="31" l="1"/>
  <c r="H84" i="31"/>
  <c r="G84" i="31"/>
  <c r="G66" i="31"/>
  <c r="G26" i="23"/>
  <c r="K90" i="7"/>
  <c r="K63" i="31"/>
  <c r="H74" i="31"/>
  <c r="H163" i="31"/>
  <c r="H70" i="31"/>
  <c r="H64" i="24" l="1"/>
  <c r="H225" i="24" s="1"/>
  <c r="K66" i="31"/>
  <c r="K65" i="31"/>
  <c r="H47" i="31"/>
  <c r="H66" i="31"/>
  <c r="H64" i="32" s="1"/>
  <c r="H65" i="31"/>
  <c r="H72" i="32"/>
  <c r="H63" i="31"/>
  <c r="H26" i="4"/>
  <c r="G26" i="4"/>
  <c r="H225" i="4" s="1"/>
  <c r="G41" i="9"/>
  <c r="I224" i="31"/>
  <c r="K225" i="34"/>
  <c r="I225" i="34"/>
  <c r="H225" i="34"/>
  <c r="H247" i="32" s="1"/>
  <c r="F225" i="34"/>
  <c r="G247" i="32" s="1"/>
  <c r="H246" i="32"/>
  <c r="G246" i="32"/>
  <c r="K225" i="20"/>
  <c r="I225" i="20"/>
  <c r="H225" i="20"/>
  <c r="F225" i="20"/>
  <c r="H245" i="32"/>
  <c r="G245" i="32"/>
  <c r="K225" i="19"/>
  <c r="I225" i="19"/>
  <c r="H225" i="19"/>
  <c r="F225" i="19"/>
  <c r="H244" i="32"/>
  <c r="G244" i="32"/>
  <c r="K225" i="18"/>
  <c r="I225" i="18"/>
  <c r="H225" i="18"/>
  <c r="F225" i="18"/>
  <c r="H243" i="32"/>
  <c r="G243" i="32"/>
  <c r="K225" i="17"/>
  <c r="I225" i="17"/>
  <c r="H225" i="17"/>
  <c r="F225" i="17"/>
  <c r="K225" i="16"/>
  <c r="I225" i="16"/>
  <c r="H225" i="16"/>
  <c r="H242" i="32" s="1"/>
  <c r="F225" i="16"/>
  <c r="G242" i="32" s="1"/>
  <c r="K225" i="23"/>
  <c r="I225" i="23"/>
  <c r="H225" i="23"/>
  <c r="F225" i="23"/>
  <c r="H240" i="32"/>
  <c r="G240" i="32"/>
  <c r="K225" i="15"/>
  <c r="I225" i="15"/>
  <c r="H225" i="15"/>
  <c r="F225" i="15"/>
  <c r="H239" i="32"/>
  <c r="G239" i="32"/>
  <c r="K225" i="14"/>
  <c r="I225" i="14"/>
  <c r="H225" i="14"/>
  <c r="F225" i="14"/>
  <c r="K225" i="24"/>
  <c r="I225" i="24"/>
  <c r="F225" i="24"/>
  <c r="K225" i="12"/>
  <c r="I225" i="12"/>
  <c r="H225" i="12"/>
  <c r="F225" i="12"/>
  <c r="K225" i="11"/>
  <c r="I225" i="11"/>
  <c r="H225" i="11"/>
  <c r="F225" i="11"/>
  <c r="G236" i="32" s="1"/>
  <c r="H235" i="32"/>
  <c r="G235" i="32"/>
  <c r="K225" i="36"/>
  <c r="I225" i="36"/>
  <c r="H225" i="36"/>
  <c r="F225" i="36"/>
  <c r="K225" i="9"/>
  <c r="I225" i="9"/>
  <c r="H225" i="9"/>
  <c r="F225" i="9"/>
  <c r="K225" i="8"/>
  <c r="I225" i="8"/>
  <c r="H225" i="8"/>
  <c r="F225" i="8"/>
  <c r="G234" i="32" s="1"/>
  <c r="K225" i="7"/>
  <c r="I225" i="7"/>
  <c r="H225" i="7"/>
  <c r="F225" i="7"/>
  <c r="K225" i="6"/>
  <c r="I225" i="6"/>
  <c r="H225" i="6"/>
  <c r="F225" i="6"/>
  <c r="K225" i="5"/>
  <c r="I225" i="5"/>
  <c r="H225" i="5"/>
  <c r="F225" i="5"/>
  <c r="K225" i="4"/>
  <c r="I225" i="4"/>
  <c r="F225" i="4"/>
  <c r="G229" i="32" s="1"/>
  <c r="F225" i="3"/>
  <c r="I225" i="3"/>
  <c r="I61" i="32"/>
  <c r="K224" i="3"/>
  <c r="K221" i="32" s="1"/>
  <c r="K220" i="32" s="1"/>
  <c r="K223" i="3"/>
  <c r="K222" i="3"/>
  <c r="K221" i="3"/>
  <c r="K220" i="3"/>
  <c r="K219" i="3"/>
  <c r="K218" i="3"/>
  <c r="K217" i="3"/>
  <c r="K216" i="3"/>
  <c r="K215" i="3"/>
  <c r="K214" i="3"/>
  <c r="K211" i="32" s="1"/>
  <c r="K213" i="3"/>
  <c r="K212" i="3"/>
  <c r="K211" i="3"/>
  <c r="K208" i="32" s="1"/>
  <c r="K210" i="3"/>
  <c r="K207" i="32" s="1"/>
  <c r="K209" i="3"/>
  <c r="K206" i="32" s="1"/>
  <c r="K208" i="3"/>
  <c r="K205" i="32" s="1"/>
  <c r="K207" i="3"/>
  <c r="K204" i="32" s="1"/>
  <c r="K206" i="3"/>
  <c r="K205" i="3"/>
  <c r="K204" i="3"/>
  <c r="K203" i="3"/>
  <c r="K202" i="3"/>
  <c r="K201" i="3"/>
  <c r="K198" i="32" s="1"/>
  <c r="K200" i="3"/>
  <c r="K197" i="32" s="1"/>
  <c r="K199" i="3"/>
  <c r="K198" i="3"/>
  <c r="K197" i="3"/>
  <c r="K196" i="3"/>
  <c r="K193" i="32" s="1"/>
  <c r="K195" i="3"/>
  <c r="K192" i="32" s="1"/>
  <c r="K194" i="3"/>
  <c r="K193" i="3"/>
  <c r="K192" i="3"/>
  <c r="K191" i="3"/>
  <c r="K190" i="3"/>
  <c r="K189" i="3"/>
  <c r="K188" i="3"/>
  <c r="K187" i="3"/>
  <c r="K186" i="3"/>
  <c r="K185" i="3"/>
  <c r="K182" i="32" s="1"/>
  <c r="K184" i="3"/>
  <c r="K181" i="32" s="1"/>
  <c r="K183" i="3"/>
  <c r="K180" i="32" s="1"/>
  <c r="K182" i="3"/>
  <c r="K181" i="3"/>
  <c r="K180" i="3"/>
  <c r="K177" i="32" s="1"/>
  <c r="K179" i="3"/>
  <c r="K176" i="32" s="1"/>
  <c r="K178" i="3"/>
  <c r="K175" i="32" s="1"/>
  <c r="K177" i="3"/>
  <c r="K174" i="32" s="1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59" i="32" s="1"/>
  <c r="K161" i="3"/>
  <c r="K160" i="3"/>
  <c r="K157" i="32" s="1"/>
  <c r="K159" i="3"/>
  <c r="K156" i="32" s="1"/>
  <c r="K158" i="3"/>
  <c r="K155" i="32" s="1"/>
  <c r="K157" i="3"/>
  <c r="K154" i="32" s="1"/>
  <c r="K156" i="3"/>
  <c r="K153" i="32" s="1"/>
  <c r="K155" i="3"/>
  <c r="K152" i="32" s="1"/>
  <c r="K154" i="3"/>
  <c r="K151" i="32" s="1"/>
  <c r="K153" i="3"/>
  <c r="K150" i="32" s="1"/>
  <c r="K152" i="3"/>
  <c r="K151" i="3"/>
  <c r="K148" i="32" s="1"/>
  <c r="K150" i="3"/>
  <c r="K149" i="3"/>
  <c r="K148" i="3"/>
  <c r="K147" i="3"/>
  <c r="K146" i="3"/>
  <c r="K145" i="3"/>
  <c r="K144" i="3"/>
  <c r="K143" i="3"/>
  <c r="K142" i="3"/>
  <c r="K139" i="32" s="1"/>
  <c r="K141" i="3"/>
  <c r="K138" i="32" s="1"/>
  <c r="K140" i="3"/>
  <c r="K137" i="32" s="1"/>
  <c r="K139" i="3"/>
  <c r="K136" i="32" s="1"/>
  <c r="K138" i="3"/>
  <c r="K135" i="32" s="1"/>
  <c r="K137" i="3"/>
  <c r="K134" i="32" s="1"/>
  <c r="K136" i="3"/>
  <c r="K135" i="3"/>
  <c r="K134" i="3"/>
  <c r="K131" i="32" s="1"/>
  <c r="K133" i="3"/>
  <c r="K130" i="32" s="1"/>
  <c r="K132" i="3"/>
  <c r="K131" i="3"/>
  <c r="K130" i="3"/>
  <c r="K127" i="32" s="1"/>
  <c r="K129" i="3"/>
  <c r="K126" i="32" s="1"/>
  <c r="K128" i="3"/>
  <c r="K125" i="32" s="1"/>
  <c r="K127" i="3"/>
  <c r="K126" i="3"/>
  <c r="K125" i="3"/>
  <c r="K122" i="32" s="1"/>
  <c r="K124" i="3"/>
  <c r="K121" i="32" s="1"/>
  <c r="K123" i="3"/>
  <c r="K122" i="3"/>
  <c r="K121" i="3"/>
  <c r="K120" i="3"/>
  <c r="K119" i="3"/>
  <c r="K118" i="3"/>
  <c r="K117" i="3"/>
  <c r="K116" i="3"/>
  <c r="K115" i="3"/>
  <c r="K114" i="3"/>
  <c r="K111" i="32" s="1"/>
  <c r="K113" i="3"/>
  <c r="K110" i="32" s="1"/>
  <c r="K112" i="3"/>
  <c r="K111" i="3"/>
  <c r="K110" i="3"/>
  <c r="K107" i="32" s="1"/>
  <c r="K109" i="3"/>
  <c r="K108" i="3"/>
  <c r="K105" i="32" s="1"/>
  <c r="K107" i="3"/>
  <c r="K104" i="32" s="1"/>
  <c r="K106" i="3"/>
  <c r="K103" i="32" s="1"/>
  <c r="K105" i="3"/>
  <c r="K102" i="32" s="1"/>
  <c r="K104" i="3"/>
  <c r="K101" i="32" s="1"/>
  <c r="K103" i="3"/>
  <c r="K102" i="3"/>
  <c r="K101" i="3"/>
  <c r="K100" i="3"/>
  <c r="K97" i="32" s="1"/>
  <c r="K99" i="3"/>
  <c r="K98" i="3"/>
  <c r="K95" i="32" s="1"/>
  <c r="K97" i="3"/>
  <c r="K96" i="3"/>
  <c r="K95" i="3"/>
  <c r="K94" i="3"/>
  <c r="K93" i="3"/>
  <c r="K90" i="32" s="1"/>
  <c r="K92" i="3"/>
  <c r="K91" i="3"/>
  <c r="K88" i="32" s="1"/>
  <c r="K90" i="3"/>
  <c r="K87" i="32" s="1"/>
  <c r="J87" i="32" s="1"/>
  <c r="K89" i="3"/>
  <c r="K86" i="32" s="1"/>
  <c r="K88" i="3"/>
  <c r="K87" i="3"/>
  <c r="K84" i="32" s="1"/>
  <c r="K86" i="3"/>
  <c r="K83" i="32" s="1"/>
  <c r="K85" i="3"/>
  <c r="K82" i="32" s="1"/>
  <c r="K84" i="3"/>
  <c r="K83" i="3"/>
  <c r="K80" i="32" s="1"/>
  <c r="K82" i="3"/>
  <c r="K79" i="32" s="1"/>
  <c r="K81" i="3"/>
  <c r="K78" i="32" s="1"/>
  <c r="K80" i="3"/>
  <c r="K77" i="32" s="1"/>
  <c r="K79" i="3"/>
  <c r="K76" i="32" s="1"/>
  <c r="K78" i="3"/>
  <c r="K77" i="3"/>
  <c r="K76" i="3"/>
  <c r="K75" i="3"/>
  <c r="K74" i="3"/>
  <c r="K73" i="3"/>
  <c r="K72" i="3"/>
  <c r="K71" i="3"/>
  <c r="K70" i="3"/>
  <c r="K69" i="3"/>
  <c r="K68" i="3"/>
  <c r="K65" i="32" s="1"/>
  <c r="K67" i="3"/>
  <c r="K66" i="3"/>
  <c r="K63" i="32" s="1"/>
  <c r="K65" i="3"/>
  <c r="K62" i="32" s="1"/>
  <c r="K64" i="3"/>
  <c r="K61" i="32" s="1"/>
  <c r="K63" i="3"/>
  <c r="K60" i="32" s="1"/>
  <c r="K62" i="3"/>
  <c r="K61" i="3"/>
  <c r="K58" i="32" s="1"/>
  <c r="K60" i="3"/>
  <c r="K57" i="32" s="1"/>
  <c r="K59" i="3"/>
  <c r="K56" i="32" s="1"/>
  <c r="K58" i="3"/>
  <c r="K55" i="32" s="1"/>
  <c r="K57" i="3"/>
  <c r="K54" i="32" s="1"/>
  <c r="K56" i="3"/>
  <c r="K55" i="3"/>
  <c r="K54" i="3"/>
  <c r="K53" i="3"/>
  <c r="K52" i="3"/>
  <c r="K51" i="3"/>
  <c r="K50" i="3"/>
  <c r="K49" i="3"/>
  <c r="K48" i="3"/>
  <c r="K47" i="3"/>
  <c r="K46" i="3"/>
  <c r="K45" i="3"/>
  <c r="K42" i="32" s="1"/>
  <c r="K44" i="3"/>
  <c r="K43" i="3"/>
  <c r="K42" i="3"/>
  <c r="K41" i="3"/>
  <c r="K40" i="3"/>
  <c r="K39" i="3"/>
  <c r="K38" i="3"/>
  <c r="K35" i="32" s="1"/>
  <c r="K37" i="3"/>
  <c r="K34" i="32" s="1"/>
  <c r="K36" i="3"/>
  <c r="K33" i="32" s="1"/>
  <c r="K35" i="3"/>
  <c r="K34" i="3"/>
  <c r="K31" i="32" s="1"/>
  <c r="K33" i="3"/>
  <c r="K30" i="32" s="1"/>
  <c r="K32" i="3"/>
  <c r="K29" i="32" s="1"/>
  <c r="K31" i="3"/>
  <c r="K30" i="3"/>
  <c r="K29" i="3"/>
  <c r="K28" i="3"/>
  <c r="K27" i="3"/>
  <c r="K26" i="3"/>
  <c r="K23" i="32" s="1"/>
  <c r="K25" i="3"/>
  <c r="K22" i="32" s="1"/>
  <c r="K24" i="3"/>
  <c r="K23" i="3"/>
  <c r="K22" i="3"/>
  <c r="K21" i="3"/>
  <c r="K20" i="3"/>
  <c r="K19" i="3"/>
  <c r="K18" i="3"/>
  <c r="K17" i="3"/>
  <c r="K14" i="32" s="1"/>
  <c r="K16" i="3"/>
  <c r="K15" i="3"/>
  <c r="H224" i="3"/>
  <c r="H223" i="3"/>
  <c r="H222" i="3"/>
  <c r="H221" i="3"/>
  <c r="H220" i="3"/>
  <c r="H217" i="32" s="1"/>
  <c r="H219" i="3"/>
  <c r="H218" i="3"/>
  <c r="H217" i="3"/>
  <c r="H216" i="3"/>
  <c r="H215" i="3"/>
  <c r="H212" i="32" s="1"/>
  <c r="H214" i="3"/>
  <c r="H211" i="32" s="1"/>
  <c r="H213" i="3"/>
  <c r="H212" i="3"/>
  <c r="H211" i="3"/>
  <c r="H210" i="3"/>
  <c r="H207" i="32" s="1"/>
  <c r="H209" i="3"/>
  <c r="H206" i="32" s="1"/>
  <c r="H208" i="3"/>
  <c r="H205" i="32" s="1"/>
  <c r="H207" i="3"/>
  <c r="H204" i="32" s="1"/>
  <c r="H206" i="3"/>
  <c r="H203" i="32" s="1"/>
  <c r="H205" i="3"/>
  <c r="H202" i="32" s="1"/>
  <c r="H204" i="3"/>
  <c r="H201" i="32" s="1"/>
  <c r="H203" i="3"/>
  <c r="H202" i="3"/>
  <c r="H201" i="3"/>
  <c r="H200" i="3"/>
  <c r="H199" i="3"/>
  <c r="H198" i="3"/>
  <c r="H197" i="3"/>
  <c r="H196" i="3"/>
  <c r="H195" i="3"/>
  <c r="H194" i="3"/>
  <c r="H193" i="3"/>
  <c r="H190" i="32" s="1"/>
  <c r="H192" i="3"/>
  <c r="H189" i="32" s="1"/>
  <c r="H191" i="3"/>
  <c r="H188" i="32" s="1"/>
  <c r="H190" i="3"/>
  <c r="H189" i="3"/>
  <c r="H186" i="32" s="1"/>
  <c r="H185" i="32" s="1"/>
  <c r="H188" i="3"/>
  <c r="H187" i="3"/>
  <c r="H186" i="3"/>
  <c r="H183" i="32" s="1"/>
  <c r="H185" i="3"/>
  <c r="H184" i="3"/>
  <c r="H183" i="3"/>
  <c r="H182" i="3"/>
  <c r="H181" i="3"/>
  <c r="H180" i="3"/>
  <c r="H179" i="3"/>
  <c r="H176" i="32" s="1"/>
  <c r="H178" i="3"/>
  <c r="H175" i="32" s="1"/>
  <c r="H177" i="3"/>
  <c r="H174" i="32" s="1"/>
  <c r="H176" i="3"/>
  <c r="H173" i="32" s="1"/>
  <c r="H175" i="3"/>
  <c r="H174" i="3"/>
  <c r="H173" i="3"/>
  <c r="H172" i="3"/>
  <c r="H171" i="3"/>
  <c r="H170" i="3"/>
  <c r="H167" i="32" s="1"/>
  <c r="H169" i="3"/>
  <c r="H168" i="3"/>
  <c r="H167" i="3"/>
  <c r="H166" i="3"/>
  <c r="H165" i="3"/>
  <c r="H164" i="3"/>
  <c r="H163" i="3"/>
  <c r="H162" i="3"/>
  <c r="H159" i="32" s="1"/>
  <c r="H161" i="3"/>
  <c r="H158" i="32" s="1"/>
  <c r="H160" i="3"/>
  <c r="H157" i="32" s="1"/>
  <c r="H159" i="3"/>
  <c r="H156" i="32" s="1"/>
  <c r="H158" i="3"/>
  <c r="H155" i="32" s="1"/>
  <c r="H157" i="3"/>
  <c r="H154" i="32" s="1"/>
  <c r="H156" i="3"/>
  <c r="H153" i="32" s="1"/>
  <c r="H155" i="3"/>
  <c r="H152" i="32" s="1"/>
  <c r="H154" i="3"/>
  <c r="H151" i="32" s="1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38" i="32" s="1"/>
  <c r="H140" i="3"/>
  <c r="H139" i="3"/>
  <c r="H138" i="3"/>
  <c r="H135" i="32" s="1"/>
  <c r="H137" i="3"/>
  <c r="H136" i="3"/>
  <c r="H135" i="3"/>
  <c r="H134" i="3"/>
  <c r="H131" i="32" s="1"/>
  <c r="H133" i="3"/>
  <c r="H130" i="32" s="1"/>
  <c r="H132" i="3"/>
  <c r="H129" i="32" s="1"/>
  <c r="H131" i="3"/>
  <c r="H128" i="32" s="1"/>
  <c r="H130" i="3"/>
  <c r="H127" i="32" s="1"/>
  <c r="H129" i="3"/>
  <c r="H128" i="3"/>
  <c r="H125" i="32" s="1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1" i="32" s="1"/>
  <c r="H113" i="3"/>
  <c r="H110" i="32" s="1"/>
  <c r="H112" i="3"/>
  <c r="H109" i="32" s="1"/>
  <c r="H108" i="32"/>
  <c r="H110" i="3"/>
  <c r="H109" i="3"/>
  <c r="H108" i="3"/>
  <c r="H105" i="32" s="1"/>
  <c r="H107" i="3"/>
  <c r="H104" i="32" s="1"/>
  <c r="H106" i="3"/>
  <c r="H103" i="32" s="1"/>
  <c r="H105" i="3"/>
  <c r="H102" i="32" s="1"/>
  <c r="H104" i="3"/>
  <c r="H101" i="32" s="1"/>
  <c r="H103" i="3"/>
  <c r="H102" i="3"/>
  <c r="H101" i="3"/>
  <c r="H100" i="3"/>
  <c r="H99" i="3"/>
  <c r="H98" i="3"/>
  <c r="H97" i="3"/>
  <c r="H96" i="3"/>
  <c r="H95" i="3"/>
  <c r="H94" i="3"/>
  <c r="H93" i="3"/>
  <c r="H90" i="32" s="1"/>
  <c r="H92" i="3"/>
  <c r="H91" i="3"/>
  <c r="H90" i="3"/>
  <c r="H89" i="3"/>
  <c r="H86" i="32" s="1"/>
  <c r="H88" i="3"/>
  <c r="H87" i="3"/>
  <c r="H84" i="32" s="1"/>
  <c r="H86" i="3"/>
  <c r="H83" i="32" s="1"/>
  <c r="H85" i="3"/>
  <c r="H82" i="32" s="1"/>
  <c r="H84" i="3"/>
  <c r="H81" i="32" s="1"/>
  <c r="H83" i="3"/>
  <c r="H82" i="3"/>
  <c r="H81" i="3"/>
  <c r="H80" i="3"/>
  <c r="H79" i="3"/>
  <c r="H78" i="3"/>
  <c r="H77" i="3"/>
  <c r="H74" i="32" s="1"/>
  <c r="H76" i="3"/>
  <c r="H75" i="3"/>
  <c r="H74" i="3"/>
  <c r="H73" i="3"/>
  <c r="H71" i="3"/>
  <c r="H68" i="32" s="1"/>
  <c r="H70" i="3"/>
  <c r="H69" i="3"/>
  <c r="H68" i="3"/>
  <c r="H67" i="3"/>
  <c r="H66" i="3"/>
  <c r="H65" i="3"/>
  <c r="H61" i="32"/>
  <c r="H63" i="3"/>
  <c r="H62" i="3"/>
  <c r="H61" i="3"/>
  <c r="H60" i="3"/>
  <c r="H59" i="3"/>
  <c r="H58" i="3"/>
  <c r="H57" i="3"/>
  <c r="H56" i="3"/>
  <c r="H53" i="32" s="1"/>
  <c r="H55" i="3"/>
  <c r="H52" i="32" s="1"/>
  <c r="H54" i="3"/>
  <c r="H53" i="3"/>
  <c r="H52" i="3"/>
  <c r="H51" i="3"/>
  <c r="H50" i="3"/>
  <c r="H49" i="3"/>
  <c r="H46" i="32" s="1"/>
  <c r="H48" i="3"/>
  <c r="H47" i="3"/>
  <c r="H44" i="32" s="1"/>
  <c r="H46" i="3"/>
  <c r="H45" i="3"/>
  <c r="H44" i="3"/>
  <c r="H43" i="3"/>
  <c r="H42" i="3"/>
  <c r="H41" i="3"/>
  <c r="H40" i="3"/>
  <c r="H37" i="32" s="1"/>
  <c r="H39" i="3"/>
  <c r="H36" i="32" s="1"/>
  <c r="H38" i="3"/>
  <c r="H35" i="32" s="1"/>
  <c r="H37" i="3"/>
  <c r="H34" i="32" s="1"/>
  <c r="H36" i="3"/>
  <c r="H33" i="32" s="1"/>
  <c r="H35" i="3"/>
  <c r="H34" i="3"/>
  <c r="H31" i="32" s="1"/>
  <c r="H33" i="3"/>
  <c r="H30" i="32" s="1"/>
  <c r="H32" i="3"/>
  <c r="H29" i="32" s="1"/>
  <c r="H31" i="3"/>
  <c r="H28" i="32" s="1"/>
  <c r="H30" i="3"/>
  <c r="H27" i="32" s="1"/>
  <c r="H29" i="3"/>
  <c r="H26" i="32" s="1"/>
  <c r="H28" i="3"/>
  <c r="H27" i="3"/>
  <c r="H26" i="3"/>
  <c r="H25" i="3"/>
  <c r="H22" i="32" s="1"/>
  <c r="H24" i="3"/>
  <c r="H21" i="32" s="1"/>
  <c r="H23" i="3"/>
  <c r="H20" i="32" s="1"/>
  <c r="H22" i="3"/>
  <c r="H21" i="3"/>
  <c r="H20" i="3"/>
  <c r="H19" i="3"/>
  <c r="H18" i="3"/>
  <c r="H15" i="32" s="1"/>
  <c r="H17" i="3"/>
  <c r="H14" i="32" s="1"/>
  <c r="H16" i="3"/>
  <c r="H15" i="3"/>
  <c r="H72" i="3"/>
  <c r="K164" i="32"/>
  <c r="K163" i="32"/>
  <c r="K162" i="32"/>
  <c r="K161" i="32"/>
  <c r="K158" i="32"/>
  <c r="K149" i="32"/>
  <c r="K146" i="32"/>
  <c r="K145" i="32"/>
  <c r="K144" i="32"/>
  <c r="K143" i="32"/>
  <c r="K142" i="32"/>
  <c r="K141" i="32"/>
  <c r="K140" i="32"/>
  <c r="K123" i="32"/>
  <c r="K120" i="32"/>
  <c r="K119" i="32"/>
  <c r="K118" i="32"/>
  <c r="K117" i="32"/>
  <c r="K116" i="32"/>
  <c r="K115" i="32"/>
  <c r="K114" i="32"/>
  <c r="K113" i="32"/>
  <c r="K112" i="32"/>
  <c r="K99" i="32"/>
  <c r="K96" i="32"/>
  <c r="K94" i="32"/>
  <c r="K93" i="32"/>
  <c r="K91" i="32"/>
  <c r="K75" i="32"/>
  <c r="K74" i="32"/>
  <c r="K73" i="32"/>
  <c r="K72" i="32"/>
  <c r="K71" i="32"/>
  <c r="K70" i="32"/>
  <c r="K68" i="32"/>
  <c r="K67" i="32"/>
  <c r="K49" i="32"/>
  <c r="K48" i="32"/>
  <c r="K47" i="32"/>
  <c r="K45" i="32"/>
  <c r="K44" i="32"/>
  <c r="K43" i="32"/>
  <c r="K28" i="32"/>
  <c r="K27" i="32"/>
  <c r="K26" i="32"/>
  <c r="H171" i="32"/>
  <c r="H170" i="32"/>
  <c r="H168" i="32"/>
  <c r="H165" i="32"/>
  <c r="H164" i="32"/>
  <c r="H163" i="32"/>
  <c r="H162" i="32"/>
  <c r="H160" i="32"/>
  <c r="H148" i="32"/>
  <c r="H147" i="32"/>
  <c r="H146" i="32"/>
  <c r="H145" i="32"/>
  <c r="H144" i="32"/>
  <c r="H137" i="32"/>
  <c r="H136" i="32"/>
  <c r="H124" i="32"/>
  <c r="H119" i="32"/>
  <c r="H118" i="32"/>
  <c r="H117" i="32"/>
  <c r="H116" i="32"/>
  <c r="H115" i="32"/>
  <c r="H114" i="32"/>
  <c r="H113" i="32"/>
  <c r="H112" i="32"/>
  <c r="H100" i="32"/>
  <c r="H99" i="32"/>
  <c r="H98" i="32"/>
  <c r="H96" i="32"/>
  <c r="H95" i="32"/>
  <c r="H94" i="32"/>
  <c r="H93" i="32"/>
  <c r="H91" i="32"/>
  <c r="H89" i="32"/>
  <c r="H73" i="32"/>
  <c r="H70" i="32"/>
  <c r="H69" i="32"/>
  <c r="H67" i="32"/>
  <c r="H66" i="32"/>
  <c r="H65" i="32"/>
  <c r="H57" i="32"/>
  <c r="H56" i="32"/>
  <c r="H55" i="32"/>
  <c r="H54" i="32"/>
  <c r="H51" i="32"/>
  <c r="H50" i="32"/>
  <c r="H49" i="32"/>
  <c r="H48" i="32"/>
  <c r="H47" i="32"/>
  <c r="H43" i="32"/>
  <c r="H42" i="32"/>
  <c r="H17" i="32"/>
  <c r="K173" i="32"/>
  <c r="K172" i="32"/>
  <c r="K171" i="32"/>
  <c r="K170" i="32"/>
  <c r="K168" i="32"/>
  <c r="K167" i="32"/>
  <c r="K166" i="32"/>
  <c r="K165" i="32"/>
  <c r="K160" i="32"/>
  <c r="K147" i="32"/>
  <c r="K98" i="32"/>
  <c r="K69" i="32"/>
  <c r="K66" i="32"/>
  <c r="K53" i="32"/>
  <c r="K46" i="32"/>
  <c r="J46" i="32" s="1"/>
  <c r="K21" i="32"/>
  <c r="H142" i="32"/>
  <c r="H141" i="32"/>
  <c r="H140" i="32"/>
  <c r="H139" i="32"/>
  <c r="H80" i="32"/>
  <c r="H79" i="32"/>
  <c r="H78" i="32"/>
  <c r="H77" i="32"/>
  <c r="H76" i="32"/>
  <c r="H75" i="32"/>
  <c r="I221" i="32"/>
  <c r="I220" i="32" s="1"/>
  <c r="K219" i="32"/>
  <c r="I219" i="32"/>
  <c r="K218" i="32"/>
  <c r="I218" i="32"/>
  <c r="K217" i="32"/>
  <c r="I217" i="32"/>
  <c r="J217" i="32" s="1"/>
  <c r="K216" i="32"/>
  <c r="I216" i="32"/>
  <c r="J216" i="32" s="1"/>
  <c r="K215" i="32"/>
  <c r="I215" i="32"/>
  <c r="K214" i="32"/>
  <c r="I214" i="32"/>
  <c r="K213" i="32"/>
  <c r="I213" i="32"/>
  <c r="K212" i="32"/>
  <c r="I212" i="32"/>
  <c r="I211" i="32"/>
  <c r="K210" i="32"/>
  <c r="I210" i="32"/>
  <c r="J210" i="32" s="1"/>
  <c r="K209" i="32"/>
  <c r="I209" i="32"/>
  <c r="I208" i="32"/>
  <c r="I207" i="32"/>
  <c r="I206" i="32"/>
  <c r="I205" i="32"/>
  <c r="I204" i="32"/>
  <c r="K203" i="32"/>
  <c r="I203" i="32"/>
  <c r="K202" i="32"/>
  <c r="I202" i="32"/>
  <c r="J202" i="32" s="1"/>
  <c r="K201" i="32"/>
  <c r="I201" i="32"/>
  <c r="I198" i="32"/>
  <c r="I197" i="32"/>
  <c r="K196" i="32"/>
  <c r="I196" i="32"/>
  <c r="J196" i="32" s="1"/>
  <c r="K194" i="32"/>
  <c r="I194" i="32"/>
  <c r="I193" i="32"/>
  <c r="I192" i="32"/>
  <c r="K191" i="32"/>
  <c r="I191" i="32"/>
  <c r="J191" i="32" s="1"/>
  <c r="K190" i="32"/>
  <c r="I190" i="32"/>
  <c r="K189" i="32"/>
  <c r="I189" i="32"/>
  <c r="J189" i="32" s="1"/>
  <c r="K188" i="32"/>
  <c r="I188" i="32"/>
  <c r="K186" i="32"/>
  <c r="K185" i="32" s="1"/>
  <c r="I186" i="32"/>
  <c r="K184" i="32"/>
  <c r="I184" i="32"/>
  <c r="K183" i="32"/>
  <c r="I183" i="32"/>
  <c r="I182" i="32"/>
  <c r="I181" i="32"/>
  <c r="I180" i="32"/>
  <c r="I177" i="32"/>
  <c r="I176" i="32"/>
  <c r="I175" i="32"/>
  <c r="I174" i="32"/>
  <c r="I173" i="32"/>
  <c r="I172" i="32"/>
  <c r="I171" i="32"/>
  <c r="I170" i="32"/>
  <c r="I168" i="32"/>
  <c r="I167" i="32"/>
  <c r="I166" i="32"/>
  <c r="I165" i="32"/>
  <c r="I164" i="32"/>
  <c r="I163" i="32"/>
  <c r="I162" i="32"/>
  <c r="I161" i="32"/>
  <c r="I160" i="32"/>
  <c r="I159" i="32"/>
  <c r="I158" i="32"/>
  <c r="I157" i="32"/>
  <c r="I156" i="32"/>
  <c r="I155" i="32"/>
  <c r="I154" i="32"/>
  <c r="I153" i="32"/>
  <c r="I152" i="32"/>
  <c r="I151" i="32"/>
  <c r="I150" i="32"/>
  <c r="I149" i="32"/>
  <c r="I148" i="32"/>
  <c r="I147" i="32"/>
  <c r="I146" i="32"/>
  <c r="I145" i="32"/>
  <c r="I144" i="32"/>
  <c r="I143" i="32"/>
  <c r="I142" i="32"/>
  <c r="I141" i="32"/>
  <c r="I140" i="32"/>
  <c r="I139" i="32"/>
  <c r="I138" i="32"/>
  <c r="I137" i="32"/>
  <c r="I136" i="32"/>
  <c r="I135" i="32"/>
  <c r="I134" i="32"/>
  <c r="I133" i="32"/>
  <c r="I131" i="32"/>
  <c r="I130" i="32"/>
  <c r="K129" i="32"/>
  <c r="I129" i="32"/>
  <c r="K128" i="32"/>
  <c r="I128" i="32"/>
  <c r="I127" i="32"/>
  <c r="I126" i="32"/>
  <c r="I125" i="32"/>
  <c r="K124" i="32"/>
  <c r="I124" i="32"/>
  <c r="J124" i="32" s="1"/>
  <c r="I123" i="32"/>
  <c r="I122" i="32"/>
  <c r="I121" i="32"/>
  <c r="I120" i="32"/>
  <c r="I119" i="32"/>
  <c r="I118" i="32"/>
  <c r="I117" i="32"/>
  <c r="I116" i="32"/>
  <c r="I115" i="32"/>
  <c r="I114" i="32"/>
  <c r="I113" i="32"/>
  <c r="I112" i="32"/>
  <c r="I111" i="32"/>
  <c r="I110" i="32"/>
  <c r="K109" i="32"/>
  <c r="I109" i="32"/>
  <c r="K108" i="32"/>
  <c r="I108" i="32"/>
  <c r="I107" i="32"/>
  <c r="I105" i="32"/>
  <c r="I104" i="32"/>
  <c r="I103" i="32"/>
  <c r="I102" i="32"/>
  <c r="I101" i="32"/>
  <c r="K100" i="32"/>
  <c r="I100" i="32"/>
  <c r="I99" i="32"/>
  <c r="I98" i="32"/>
  <c r="I96" i="32"/>
  <c r="I95" i="32"/>
  <c r="I94" i="32"/>
  <c r="I93" i="32"/>
  <c r="I91" i="32"/>
  <c r="I90" i="32"/>
  <c r="I89" i="32"/>
  <c r="I88" i="32"/>
  <c r="I86" i="32"/>
  <c r="I84" i="32"/>
  <c r="I83" i="32"/>
  <c r="I82" i="32"/>
  <c r="I81" i="32"/>
  <c r="I80" i="32"/>
  <c r="I79" i="32"/>
  <c r="I78" i="32"/>
  <c r="I77" i="32"/>
  <c r="I76" i="32"/>
  <c r="I75" i="32"/>
  <c r="I74" i="32"/>
  <c r="I73" i="32"/>
  <c r="I72" i="32"/>
  <c r="I71" i="32"/>
  <c r="I70" i="32"/>
  <c r="I69" i="32"/>
  <c r="I68" i="32"/>
  <c r="I67" i="32"/>
  <c r="I66" i="32"/>
  <c r="I65" i="32"/>
  <c r="I64" i="32"/>
  <c r="I63" i="32"/>
  <c r="I62" i="32"/>
  <c r="I60" i="32"/>
  <c r="I58" i="32"/>
  <c r="I57" i="32"/>
  <c r="I56" i="32"/>
  <c r="I55" i="32"/>
  <c r="I54" i="32"/>
  <c r="I53" i="32"/>
  <c r="K52" i="32"/>
  <c r="I52" i="32"/>
  <c r="K51" i="32"/>
  <c r="I51" i="32"/>
  <c r="K50" i="32"/>
  <c r="I50" i="32"/>
  <c r="I49" i="32"/>
  <c r="I48" i="32"/>
  <c r="I47" i="32"/>
  <c r="I46" i="32"/>
  <c r="I45" i="32"/>
  <c r="I44" i="32"/>
  <c r="I43" i="32"/>
  <c r="I42" i="32"/>
  <c r="K41" i="32"/>
  <c r="I41" i="32"/>
  <c r="K40" i="32"/>
  <c r="I40" i="32"/>
  <c r="J40" i="32" s="1"/>
  <c r="K39" i="32"/>
  <c r="I39" i="32"/>
  <c r="K38" i="32"/>
  <c r="I38" i="32"/>
  <c r="K37" i="32"/>
  <c r="I37" i="32"/>
  <c r="K36" i="32"/>
  <c r="I36" i="32"/>
  <c r="J36" i="32" s="1"/>
  <c r="I35" i="32"/>
  <c r="I34" i="32"/>
  <c r="I33" i="32"/>
  <c r="I31" i="32"/>
  <c r="I30" i="32"/>
  <c r="I29" i="32"/>
  <c r="I28" i="32"/>
  <c r="I27" i="32"/>
  <c r="I26" i="32"/>
  <c r="I23" i="32"/>
  <c r="I22" i="32"/>
  <c r="I21" i="32"/>
  <c r="K20" i="32"/>
  <c r="I20" i="32"/>
  <c r="K19" i="32"/>
  <c r="I19" i="32"/>
  <c r="K18" i="32"/>
  <c r="I18" i="32"/>
  <c r="K17" i="32"/>
  <c r="I17" i="32"/>
  <c r="J17" i="32" s="1"/>
  <c r="K16" i="32"/>
  <c r="I16" i="32"/>
  <c r="K15" i="32"/>
  <c r="I15" i="32"/>
  <c r="I14" i="32"/>
  <c r="H221" i="32"/>
  <c r="F221" i="32"/>
  <c r="F220" i="32" s="1"/>
  <c r="H219" i="32"/>
  <c r="F219" i="32"/>
  <c r="H218" i="32"/>
  <c r="F218" i="32"/>
  <c r="F217" i="32"/>
  <c r="H216" i="32"/>
  <c r="F216" i="32"/>
  <c r="F215" i="32"/>
  <c r="H214" i="32"/>
  <c r="F214" i="32"/>
  <c r="H213" i="32"/>
  <c r="F213" i="32"/>
  <c r="F212" i="32"/>
  <c r="F211" i="32"/>
  <c r="H210" i="32"/>
  <c r="F210" i="32"/>
  <c r="H209" i="32"/>
  <c r="F209" i="32"/>
  <c r="H208" i="32"/>
  <c r="F208" i="32"/>
  <c r="F207" i="32"/>
  <c r="F206" i="32"/>
  <c r="F205" i="32"/>
  <c r="F204" i="32"/>
  <c r="F203" i="32"/>
  <c r="F202" i="32"/>
  <c r="F201" i="32"/>
  <c r="H198" i="32"/>
  <c r="F198" i="32"/>
  <c r="H197" i="32"/>
  <c r="F197" i="32"/>
  <c r="H196" i="32"/>
  <c r="F196" i="32"/>
  <c r="H194" i="32"/>
  <c r="F194" i="32"/>
  <c r="H193" i="32"/>
  <c r="F193" i="32"/>
  <c r="H192" i="32"/>
  <c r="F192" i="32"/>
  <c r="H191" i="32"/>
  <c r="F191" i="32"/>
  <c r="F190" i="32"/>
  <c r="F189" i="32"/>
  <c r="F188" i="32"/>
  <c r="F186" i="32"/>
  <c r="F185" i="32" s="1"/>
  <c r="H184" i="32"/>
  <c r="F184" i="32"/>
  <c r="F183" i="32"/>
  <c r="H182" i="32"/>
  <c r="F182" i="32"/>
  <c r="F181" i="32"/>
  <c r="H180" i="32"/>
  <c r="F180" i="32"/>
  <c r="H177" i="32"/>
  <c r="F177" i="32"/>
  <c r="F176" i="32"/>
  <c r="F175" i="32"/>
  <c r="F174" i="32"/>
  <c r="F173" i="32"/>
  <c r="H172" i="32"/>
  <c r="F172" i="32"/>
  <c r="F171" i="32"/>
  <c r="F170" i="32"/>
  <c r="F168" i="32"/>
  <c r="F167" i="32"/>
  <c r="H166" i="32"/>
  <c r="F166" i="32"/>
  <c r="F165" i="32"/>
  <c r="F164" i="32"/>
  <c r="F163" i="32"/>
  <c r="F162" i="32"/>
  <c r="F161" i="32"/>
  <c r="F160" i="32"/>
  <c r="F159" i="32"/>
  <c r="F158" i="32"/>
  <c r="F157" i="32"/>
  <c r="F156" i="32"/>
  <c r="F155" i="32"/>
  <c r="F154" i="32"/>
  <c r="F153" i="32"/>
  <c r="F152" i="32"/>
  <c r="F151" i="32"/>
  <c r="H150" i="32"/>
  <c r="F150" i="32"/>
  <c r="H149" i="32"/>
  <c r="F149" i="32"/>
  <c r="F148" i="32"/>
  <c r="F147" i="32"/>
  <c r="F146" i="32"/>
  <c r="F145" i="32"/>
  <c r="F144" i="32"/>
  <c r="H143" i="32"/>
  <c r="F143" i="32"/>
  <c r="F142" i="32"/>
  <c r="F141" i="32"/>
  <c r="F140" i="32"/>
  <c r="F139" i="32"/>
  <c r="F138" i="32"/>
  <c r="F137" i="32"/>
  <c r="F136" i="32"/>
  <c r="F135" i="32"/>
  <c r="H134" i="32"/>
  <c r="F134" i="32"/>
  <c r="F133" i="32"/>
  <c r="F131" i="32"/>
  <c r="F130" i="32"/>
  <c r="F129" i="32"/>
  <c r="F128" i="32"/>
  <c r="F127" i="32"/>
  <c r="H126" i="32"/>
  <c r="F126" i="32"/>
  <c r="F125" i="32"/>
  <c r="F124" i="32"/>
  <c r="H123" i="32"/>
  <c r="F123" i="32"/>
  <c r="H122" i="32"/>
  <c r="F122" i="32"/>
  <c r="G122" i="32" s="1"/>
  <c r="H121" i="32"/>
  <c r="F121" i="32"/>
  <c r="H120" i="32"/>
  <c r="F120" i="32"/>
  <c r="F119" i="32"/>
  <c r="F118" i="32"/>
  <c r="F117" i="32"/>
  <c r="F116" i="32"/>
  <c r="F115" i="32"/>
  <c r="F114" i="32"/>
  <c r="F113" i="32"/>
  <c r="F112" i="32"/>
  <c r="F111" i="32"/>
  <c r="F110" i="32"/>
  <c r="F109" i="32"/>
  <c r="F108" i="32"/>
  <c r="H107" i="32"/>
  <c r="F107" i="32"/>
  <c r="F105" i="32"/>
  <c r="F104" i="32"/>
  <c r="F103" i="32"/>
  <c r="F102" i="32"/>
  <c r="F101" i="32"/>
  <c r="F100" i="32"/>
  <c r="F99" i="32"/>
  <c r="F98" i="32"/>
  <c r="H97" i="32"/>
  <c r="F97" i="32"/>
  <c r="F96" i="32"/>
  <c r="F95" i="32"/>
  <c r="F94" i="32"/>
  <c r="F93" i="32"/>
  <c r="F91" i="32"/>
  <c r="F90" i="32"/>
  <c r="F89" i="32"/>
  <c r="H88" i="32"/>
  <c r="F88" i="32"/>
  <c r="G88" i="32" s="1"/>
  <c r="H87" i="32"/>
  <c r="F86" i="32"/>
  <c r="F84" i="32"/>
  <c r="F83" i="32"/>
  <c r="F82" i="32"/>
  <c r="F81" i="32"/>
  <c r="F80" i="32"/>
  <c r="F79" i="32"/>
  <c r="F78" i="32"/>
  <c r="F77" i="32"/>
  <c r="F76" i="32"/>
  <c r="F75" i="32"/>
  <c r="F74" i="32"/>
  <c r="F73" i="32"/>
  <c r="F72" i="32"/>
  <c r="H71" i="32"/>
  <c r="F71" i="32"/>
  <c r="F70" i="32"/>
  <c r="F69" i="32"/>
  <c r="F68" i="32"/>
  <c r="F67" i="32"/>
  <c r="F66" i="32"/>
  <c r="F65" i="32"/>
  <c r="F64" i="32"/>
  <c r="F63" i="32"/>
  <c r="F62" i="32"/>
  <c r="F61" i="32"/>
  <c r="H60" i="32"/>
  <c r="F60" i="32"/>
  <c r="H58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H41" i="32"/>
  <c r="F41" i="32"/>
  <c r="H40" i="32"/>
  <c r="F40" i="32"/>
  <c r="H39" i="32"/>
  <c r="F39" i="32"/>
  <c r="H38" i="32"/>
  <c r="F38" i="32"/>
  <c r="F37" i="32"/>
  <c r="F36" i="32"/>
  <c r="F35" i="32"/>
  <c r="F34" i="32"/>
  <c r="F33" i="32"/>
  <c r="F31" i="32"/>
  <c r="F30" i="32"/>
  <c r="F29" i="32"/>
  <c r="F28" i="32"/>
  <c r="F27" i="32"/>
  <c r="F26" i="32"/>
  <c r="F23" i="32"/>
  <c r="F22" i="32"/>
  <c r="F21" i="32"/>
  <c r="F20" i="32"/>
  <c r="H19" i="32"/>
  <c r="F19" i="32"/>
  <c r="H18" i="32"/>
  <c r="F18" i="32"/>
  <c r="F17" i="32"/>
  <c r="H16" i="32"/>
  <c r="F16" i="32"/>
  <c r="F15" i="32"/>
  <c r="F14" i="32"/>
  <c r="H217" i="31"/>
  <c r="H215" i="32" s="1"/>
  <c r="H64" i="31"/>
  <c r="H62" i="32" s="1"/>
  <c r="H183" i="31"/>
  <c r="H181" i="32" s="1"/>
  <c r="G110" i="31"/>
  <c r="H110" i="31" s="1"/>
  <c r="F110" i="31"/>
  <c r="K161" i="6"/>
  <c r="H168" i="16"/>
  <c r="H20" i="23"/>
  <c r="H64" i="4"/>
  <c r="H40" i="7"/>
  <c r="H167" i="9"/>
  <c r="C219" i="32"/>
  <c r="C218" i="32"/>
  <c r="C217" i="32"/>
  <c r="C216" i="32"/>
  <c r="C215" i="32"/>
  <c r="C214" i="32"/>
  <c r="C213" i="32"/>
  <c r="C212" i="32"/>
  <c r="C211" i="32"/>
  <c r="C210" i="32"/>
  <c r="C209" i="32"/>
  <c r="C208" i="32"/>
  <c r="C207" i="32"/>
  <c r="C206" i="32"/>
  <c r="C205" i="32"/>
  <c r="C204" i="32"/>
  <c r="C203" i="32"/>
  <c r="C202" i="32"/>
  <c r="C201" i="32"/>
  <c r="C198" i="32"/>
  <c r="C197" i="32"/>
  <c r="C196" i="32"/>
  <c r="C194" i="32"/>
  <c r="C193" i="32"/>
  <c r="C192" i="32"/>
  <c r="C191" i="32"/>
  <c r="C190" i="32"/>
  <c r="C189" i="32"/>
  <c r="C188" i="32"/>
  <c r="C186" i="32"/>
  <c r="C184" i="32"/>
  <c r="C183" i="32"/>
  <c r="C182" i="32"/>
  <c r="C181" i="32"/>
  <c r="C180" i="32"/>
  <c r="C177" i="32"/>
  <c r="C176" i="32"/>
  <c r="C175" i="32"/>
  <c r="C174" i="32"/>
  <c r="C173" i="32"/>
  <c r="C172" i="32"/>
  <c r="C171" i="32"/>
  <c r="C170" i="32"/>
  <c r="C168" i="32"/>
  <c r="C167" i="32"/>
  <c r="C166" i="32"/>
  <c r="C165" i="32"/>
  <c r="C164" i="32"/>
  <c r="C163" i="32"/>
  <c r="C162" i="32"/>
  <c r="C161" i="32"/>
  <c r="C160" i="32"/>
  <c r="C159" i="32"/>
  <c r="C158" i="32"/>
  <c r="C157" i="32"/>
  <c r="C156" i="32"/>
  <c r="C155" i="32"/>
  <c r="C154" i="32"/>
  <c r="C153" i="32"/>
  <c r="C152" i="32"/>
  <c r="C151" i="32"/>
  <c r="C150" i="32"/>
  <c r="C149" i="32"/>
  <c r="C148" i="32"/>
  <c r="C147" i="32"/>
  <c r="C146" i="32"/>
  <c r="C145" i="32"/>
  <c r="C144" i="32"/>
  <c r="C143" i="32"/>
  <c r="C142" i="32"/>
  <c r="C141" i="32"/>
  <c r="C140" i="32"/>
  <c r="C139" i="32"/>
  <c r="C137" i="32"/>
  <c r="C136" i="32"/>
  <c r="C135" i="32"/>
  <c r="C134" i="32"/>
  <c r="C133" i="32"/>
  <c r="C131" i="32"/>
  <c r="C130" i="32"/>
  <c r="C129" i="32"/>
  <c r="C128" i="32"/>
  <c r="C127" i="32"/>
  <c r="C126" i="32"/>
  <c r="C125" i="32"/>
  <c r="C124" i="32"/>
  <c r="C123" i="32"/>
  <c r="C122" i="32"/>
  <c r="C121" i="32"/>
  <c r="C120" i="32"/>
  <c r="C119" i="32"/>
  <c r="C118" i="32"/>
  <c r="C117" i="32"/>
  <c r="C116" i="32"/>
  <c r="C115" i="32"/>
  <c r="C114" i="32"/>
  <c r="C113" i="32"/>
  <c r="C112" i="32"/>
  <c r="C111" i="32"/>
  <c r="C110" i="32"/>
  <c r="C109" i="32"/>
  <c r="C108" i="32"/>
  <c r="C107" i="32"/>
  <c r="C105" i="32"/>
  <c r="C104" i="32"/>
  <c r="C103" i="32"/>
  <c r="C102" i="32"/>
  <c r="C101" i="32"/>
  <c r="C100" i="32"/>
  <c r="C99" i="32"/>
  <c r="C98" i="32"/>
  <c r="C97" i="32"/>
  <c r="C96" i="32"/>
  <c r="C95" i="32"/>
  <c r="C94" i="32"/>
  <c r="C93" i="32"/>
  <c r="C91" i="32"/>
  <c r="C90" i="32"/>
  <c r="C89" i="32"/>
  <c r="C88" i="32"/>
  <c r="C87" i="32"/>
  <c r="C86" i="32"/>
  <c r="C84" i="32"/>
  <c r="C83" i="32"/>
  <c r="C82" i="32"/>
  <c r="C81" i="32"/>
  <c r="C80" i="32"/>
  <c r="C79" i="32"/>
  <c r="C78" i="32"/>
  <c r="C77" i="32"/>
  <c r="C76" i="32"/>
  <c r="C75" i="32"/>
  <c r="C74" i="32"/>
  <c r="C73" i="32"/>
  <c r="C71" i="32"/>
  <c r="C70" i="32"/>
  <c r="C69" i="32"/>
  <c r="C68" i="32"/>
  <c r="C67" i="32"/>
  <c r="C66" i="32"/>
  <c r="C62" i="32"/>
  <c r="C61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3" i="32"/>
  <c r="C22" i="32"/>
  <c r="C21" i="32"/>
  <c r="C20" i="32"/>
  <c r="C19" i="32"/>
  <c r="C18" i="32"/>
  <c r="C17" i="32"/>
  <c r="C16" i="32"/>
  <c r="C15" i="32"/>
  <c r="C14" i="32"/>
  <c r="C15" i="31"/>
  <c r="E221" i="32"/>
  <c r="E163" i="31"/>
  <c r="E99" i="31"/>
  <c r="E64" i="31"/>
  <c r="E63" i="31"/>
  <c r="C223" i="31"/>
  <c r="C221" i="32" s="1"/>
  <c r="C74" i="31"/>
  <c r="E74" i="31" s="1"/>
  <c r="C67" i="31"/>
  <c r="E67" i="31" s="1"/>
  <c r="C66" i="31"/>
  <c r="E66" i="31" s="1"/>
  <c r="C65" i="31"/>
  <c r="E65" i="31" s="1"/>
  <c r="C62" i="31"/>
  <c r="E62" i="31" s="1"/>
  <c r="D250" i="31"/>
  <c r="D255" i="31"/>
  <c r="E161" i="31"/>
  <c r="E160" i="31"/>
  <c r="E155" i="31"/>
  <c r="E139" i="31"/>
  <c r="E136" i="31"/>
  <c r="E135" i="31"/>
  <c r="E144" i="31"/>
  <c r="E48" i="31"/>
  <c r="G172" i="32" l="1"/>
  <c r="H236" i="32"/>
  <c r="G67" i="32"/>
  <c r="G241" i="32"/>
  <c r="H233" i="32"/>
  <c r="G233" i="32"/>
  <c r="H63" i="32"/>
  <c r="H59" i="32" s="1"/>
  <c r="G192" i="32"/>
  <c r="G18" i="32"/>
  <c r="J39" i="32"/>
  <c r="J129" i="32"/>
  <c r="J218" i="32"/>
  <c r="G73" i="32"/>
  <c r="G141" i="32"/>
  <c r="J186" i="32"/>
  <c r="J219" i="32"/>
  <c r="G30" i="32"/>
  <c r="G34" i="32"/>
  <c r="G142" i="32"/>
  <c r="G77" i="32"/>
  <c r="H234" i="32"/>
  <c r="H225" i="3"/>
  <c r="G228" i="32"/>
  <c r="J37" i="32"/>
  <c r="H237" i="32"/>
  <c r="G237" i="32"/>
  <c r="H231" i="32"/>
  <c r="G231" i="32"/>
  <c r="H232" i="32"/>
  <c r="G232" i="32"/>
  <c r="G210" i="32"/>
  <c r="H241" i="32"/>
  <c r="H230" i="32"/>
  <c r="G230" i="32"/>
  <c r="H161" i="32"/>
  <c r="G161" i="32" s="1"/>
  <c r="H229" i="32"/>
  <c r="H238" i="32"/>
  <c r="G238" i="32"/>
  <c r="K64" i="32"/>
  <c r="J64" i="32" s="1"/>
  <c r="K224" i="31"/>
  <c r="F224" i="31"/>
  <c r="G248" i="32" s="1"/>
  <c r="H224" i="31"/>
  <c r="H23" i="32"/>
  <c r="G23" i="32" s="1"/>
  <c r="K225" i="3"/>
  <c r="K81" i="32"/>
  <c r="J81" i="32" s="1"/>
  <c r="H45" i="32"/>
  <c r="H25" i="32" s="1"/>
  <c r="J155" i="32"/>
  <c r="J192" i="32"/>
  <c r="J207" i="32"/>
  <c r="J204" i="32"/>
  <c r="J42" i="32"/>
  <c r="J176" i="32"/>
  <c r="J84" i="32"/>
  <c r="J104" i="32"/>
  <c r="J205" i="32"/>
  <c r="J154" i="32"/>
  <c r="J105" i="32"/>
  <c r="J125" i="32"/>
  <c r="J50" i="32"/>
  <c r="J88" i="32"/>
  <c r="J107" i="32"/>
  <c r="J181" i="32"/>
  <c r="J152" i="32"/>
  <c r="J108" i="32"/>
  <c r="G183" i="32"/>
  <c r="G212" i="32"/>
  <c r="G167" i="32"/>
  <c r="G184" i="32"/>
  <c r="G188" i="32"/>
  <c r="G176" i="32"/>
  <c r="G26" i="32"/>
  <c r="G14" i="32"/>
  <c r="G16" i="32"/>
  <c r="G78" i="32"/>
  <c r="G39" i="32"/>
  <c r="G60" i="32"/>
  <c r="G98" i="32"/>
  <c r="G57" i="32"/>
  <c r="G156" i="32"/>
  <c r="G175" i="32"/>
  <c r="G191" i="32"/>
  <c r="G69" i="32"/>
  <c r="G33" i="32"/>
  <c r="J52" i="32"/>
  <c r="J109" i="32"/>
  <c r="J142" i="32"/>
  <c r="J20" i="32"/>
  <c r="J60" i="32"/>
  <c r="J41" i="32"/>
  <c r="J158" i="32"/>
  <c r="J156" i="32"/>
  <c r="J177" i="32"/>
  <c r="J193" i="32"/>
  <c r="J208" i="32"/>
  <c r="G17" i="32"/>
  <c r="J138" i="32"/>
  <c r="J18" i="32"/>
  <c r="J51" i="32"/>
  <c r="J103" i="32"/>
  <c r="J137" i="32"/>
  <c r="J153" i="32"/>
  <c r="J73" i="32"/>
  <c r="J26" i="32"/>
  <c r="J127" i="32"/>
  <c r="J220" i="32"/>
  <c r="J76" i="32"/>
  <c r="J27" i="32"/>
  <c r="J61" i="32"/>
  <c r="J128" i="32"/>
  <c r="J161" i="32"/>
  <c r="J180" i="32"/>
  <c r="J194" i="32"/>
  <c r="J209" i="32"/>
  <c r="J221" i="32"/>
  <c r="J77" i="32"/>
  <c r="J162" i="32"/>
  <c r="J139" i="32"/>
  <c r="J74" i="32"/>
  <c r="J112" i="32"/>
  <c r="J28" i="32"/>
  <c r="J75" i="32"/>
  <c r="J79" i="32"/>
  <c r="J48" i="32"/>
  <c r="J100" i="32"/>
  <c r="J131" i="32"/>
  <c r="J164" i="32"/>
  <c r="J183" i="32"/>
  <c r="J212" i="32"/>
  <c r="J140" i="32"/>
  <c r="J16" i="32"/>
  <c r="J49" i="32"/>
  <c r="J65" i="32"/>
  <c r="J101" i="32"/>
  <c r="J151" i="32"/>
  <c r="J184" i="32"/>
  <c r="J201" i="32"/>
  <c r="J213" i="32"/>
  <c r="G124" i="32"/>
  <c r="G42" i="32"/>
  <c r="G28" i="32"/>
  <c r="G154" i="32"/>
  <c r="G185" i="32"/>
  <c r="G50" i="32"/>
  <c r="G82" i="32"/>
  <c r="G84" i="32"/>
  <c r="F85" i="32"/>
  <c r="G148" i="32"/>
  <c r="G111" i="32"/>
  <c r="G48" i="32"/>
  <c r="G146" i="32"/>
  <c r="G100" i="32"/>
  <c r="G66" i="32"/>
  <c r="G208" i="32"/>
  <c r="G203" i="32"/>
  <c r="G127" i="32"/>
  <c r="G189" i="32"/>
  <c r="G104" i="32"/>
  <c r="H133" i="32"/>
  <c r="G133" i="32" s="1"/>
  <c r="G194" i="32"/>
  <c r="G174" i="32"/>
  <c r="G218" i="32"/>
  <c r="G19" i="32"/>
  <c r="G87" i="32"/>
  <c r="G120" i="32"/>
  <c r="G70" i="32"/>
  <c r="G117" i="32"/>
  <c r="G21" i="32"/>
  <c r="G193" i="32"/>
  <c r="G74" i="32"/>
  <c r="G137" i="32"/>
  <c r="G221" i="32"/>
  <c r="G75" i="32"/>
  <c r="G138" i="32"/>
  <c r="G40" i="32"/>
  <c r="G72" i="32"/>
  <c r="G134" i="32"/>
  <c r="G29" i="32"/>
  <c r="G139" i="32"/>
  <c r="G130" i="32"/>
  <c r="G91" i="32"/>
  <c r="G96" i="32"/>
  <c r="G93" i="32"/>
  <c r="G162" i="32"/>
  <c r="G90" i="32"/>
  <c r="G46" i="32"/>
  <c r="G94" i="32"/>
  <c r="G163" i="32"/>
  <c r="F169" i="32"/>
  <c r="G62" i="32"/>
  <c r="G202" i="32"/>
  <c r="G114" i="32"/>
  <c r="G27" i="32"/>
  <c r="G102" i="32"/>
  <c r="G165" i="32"/>
  <c r="G51" i="32"/>
  <c r="G81" i="32"/>
  <c r="G144" i="32"/>
  <c r="G115" i="32"/>
  <c r="G58" i="32"/>
  <c r="G64" i="32"/>
  <c r="G53" i="32"/>
  <c r="G217" i="32"/>
  <c r="G118" i="32"/>
  <c r="G153" i="32"/>
  <c r="G128" i="32"/>
  <c r="G204" i="32"/>
  <c r="G54" i="32"/>
  <c r="G113" i="32"/>
  <c r="J166" i="32"/>
  <c r="J118" i="32"/>
  <c r="K179" i="32"/>
  <c r="J21" i="32"/>
  <c r="J70" i="32"/>
  <c r="J54" i="32"/>
  <c r="J14" i="32"/>
  <c r="J63" i="32"/>
  <c r="J99" i="32"/>
  <c r="J113" i="32"/>
  <c r="J130" i="32"/>
  <c r="J149" i="32"/>
  <c r="J163" i="32"/>
  <c r="J197" i="32"/>
  <c r="J211" i="32"/>
  <c r="J23" i="32"/>
  <c r="J102" i="32"/>
  <c r="I169" i="32"/>
  <c r="J141" i="32"/>
  <c r="J91" i="32"/>
  <c r="J67" i="32"/>
  <c r="J167" i="32"/>
  <c r="J43" i="32"/>
  <c r="J144" i="32"/>
  <c r="J32" i="32"/>
  <c r="J157" i="32"/>
  <c r="K133" i="32"/>
  <c r="K132" i="32" s="1"/>
  <c r="J198" i="32"/>
  <c r="J45" i="32"/>
  <c r="J57" i="32"/>
  <c r="J82" i="32"/>
  <c r="J96" i="32"/>
  <c r="J121" i="32"/>
  <c r="J146" i="32"/>
  <c r="J171" i="32"/>
  <c r="I185" i="32"/>
  <c r="J185" i="32" s="1"/>
  <c r="I85" i="32"/>
  <c r="J114" i="32"/>
  <c r="J126" i="32"/>
  <c r="J78" i="32"/>
  <c r="J69" i="32"/>
  <c r="J33" i="32"/>
  <c r="J19" i="32"/>
  <c r="J62" i="32"/>
  <c r="J150" i="32"/>
  <c r="J115" i="32"/>
  <c r="K89" i="32"/>
  <c r="K85" i="32" s="1"/>
  <c r="J182" i="32"/>
  <c r="J55" i="32"/>
  <c r="J119" i="32"/>
  <c r="J145" i="32"/>
  <c r="J58" i="32"/>
  <c r="J147" i="32"/>
  <c r="J38" i="32"/>
  <c r="J90" i="32"/>
  <c r="J116" i="32"/>
  <c r="J165" i="32"/>
  <c r="K13" i="32"/>
  <c r="K12" i="32" s="1"/>
  <c r="J53" i="32"/>
  <c r="J143" i="32"/>
  <c r="J168" i="32"/>
  <c r="J44" i="32"/>
  <c r="J97" i="32"/>
  <c r="J122" i="32"/>
  <c r="J214" i="32"/>
  <c r="J190" i="32"/>
  <c r="J29" i="32"/>
  <c r="J66" i="32"/>
  <c r="J117" i="32"/>
  <c r="J68" i="32"/>
  <c r="J34" i="32"/>
  <c r="J83" i="32"/>
  <c r="J159" i="32"/>
  <c r="J35" i="32"/>
  <c r="J47" i="32"/>
  <c r="J72" i="32"/>
  <c r="J98" i="32"/>
  <c r="I106" i="32"/>
  <c r="J123" i="32"/>
  <c r="J136" i="32"/>
  <c r="J148" i="32"/>
  <c r="J160" i="32"/>
  <c r="J173" i="32"/>
  <c r="J188" i="32"/>
  <c r="J203" i="32"/>
  <c r="J215" i="32"/>
  <c r="J93" i="32"/>
  <c r="J80" i="32"/>
  <c r="J56" i="32"/>
  <c r="J120" i="32"/>
  <c r="J170" i="32"/>
  <c r="J71" i="32"/>
  <c r="J172" i="32"/>
  <c r="K187" i="32"/>
  <c r="G83" i="32"/>
  <c r="G86" i="32"/>
  <c r="G52" i="32"/>
  <c r="G35" i="32"/>
  <c r="G47" i="32"/>
  <c r="F92" i="32"/>
  <c r="G107" i="32"/>
  <c r="G119" i="32"/>
  <c r="G177" i="32"/>
  <c r="G206" i="32"/>
  <c r="G65" i="32"/>
  <c r="G36" i="32"/>
  <c r="G71" i="32"/>
  <c r="G108" i="32"/>
  <c r="G143" i="32"/>
  <c r="G180" i="32"/>
  <c r="G207" i="32"/>
  <c r="H13" i="32"/>
  <c r="G38" i="32"/>
  <c r="G110" i="32"/>
  <c r="G145" i="32"/>
  <c r="G168" i="32"/>
  <c r="G182" i="32"/>
  <c r="G196" i="32"/>
  <c r="G209" i="32"/>
  <c r="G160" i="32"/>
  <c r="G32" i="32"/>
  <c r="G43" i="32"/>
  <c r="G55" i="32"/>
  <c r="G103" i="32"/>
  <c r="G150" i="32"/>
  <c r="G214" i="32"/>
  <c r="G109" i="32"/>
  <c r="G157" i="32"/>
  <c r="G112" i="32"/>
  <c r="G170" i="32"/>
  <c r="G158" i="32"/>
  <c r="G76" i="32"/>
  <c r="G89" i="32"/>
  <c r="G44" i="32"/>
  <c r="G79" i="32"/>
  <c r="G116" i="32"/>
  <c r="G151" i="32"/>
  <c r="G215" i="32"/>
  <c r="G121" i="32"/>
  <c r="G197" i="32"/>
  <c r="G125" i="32"/>
  <c r="G213" i="32"/>
  <c r="G68" i="32"/>
  <c r="G140" i="32"/>
  <c r="G219" i="32"/>
  <c r="G49" i="32"/>
  <c r="G123" i="32"/>
  <c r="G198" i="32"/>
  <c r="G126" i="32"/>
  <c r="G20" i="32"/>
  <c r="G56" i="32"/>
  <c r="G80" i="32"/>
  <c r="G152" i="32"/>
  <c r="G190" i="32"/>
  <c r="G216" i="32"/>
  <c r="G166" i="32"/>
  <c r="G181" i="32"/>
  <c r="G97" i="32"/>
  <c r="F13" i="32"/>
  <c r="F12" i="32" s="1"/>
  <c r="G135" i="32"/>
  <c r="G136" i="32"/>
  <c r="G159" i="32"/>
  <c r="G211" i="32"/>
  <c r="G171" i="32"/>
  <c r="G186" i="32"/>
  <c r="G31" i="32"/>
  <c r="G101" i="32"/>
  <c r="G149" i="32"/>
  <c r="G155" i="32"/>
  <c r="G61" i="32"/>
  <c r="G147" i="32"/>
  <c r="G41" i="32"/>
  <c r="G201" i="32"/>
  <c r="G173" i="32"/>
  <c r="G105" i="32"/>
  <c r="G129" i="32"/>
  <c r="G164" i="32"/>
  <c r="G205" i="32"/>
  <c r="G131" i="32"/>
  <c r="G37" i="32"/>
  <c r="G99" i="32"/>
  <c r="I132" i="32"/>
  <c r="J135" i="32"/>
  <c r="J30" i="32"/>
  <c r="K25" i="32"/>
  <c r="I25" i="32"/>
  <c r="J31" i="32"/>
  <c r="J174" i="32"/>
  <c r="K169" i="32"/>
  <c r="J175" i="32"/>
  <c r="J94" i="32"/>
  <c r="K92" i="32"/>
  <c r="I92" i="32"/>
  <c r="J86" i="32"/>
  <c r="J111" i="32"/>
  <c r="K195" i="32"/>
  <c r="J110" i="32"/>
  <c r="K106" i="32"/>
  <c r="J134" i="32"/>
  <c r="J15" i="32"/>
  <c r="J206" i="32"/>
  <c r="K200" i="32"/>
  <c r="I200" i="32"/>
  <c r="I199" i="32" s="1"/>
  <c r="J95" i="32"/>
  <c r="I59" i="32"/>
  <c r="I179" i="32"/>
  <c r="I187" i="32"/>
  <c r="I195" i="32"/>
  <c r="H200" i="32"/>
  <c r="F25" i="32"/>
  <c r="F106" i="32"/>
  <c r="G95" i="32"/>
  <c r="F200" i="32"/>
  <c r="F199" i="32" s="1"/>
  <c r="H169" i="32"/>
  <c r="H106" i="32"/>
  <c r="F59" i="32"/>
  <c r="F179" i="32"/>
  <c r="F187" i="32"/>
  <c r="F195" i="32"/>
  <c r="G15" i="32"/>
  <c r="H179" i="32"/>
  <c r="H92" i="32"/>
  <c r="H220" i="32"/>
  <c r="G220" i="32" s="1"/>
  <c r="H187" i="32"/>
  <c r="G187" i="32" s="1"/>
  <c r="F132" i="32"/>
  <c r="H195" i="32"/>
  <c r="H85" i="32"/>
  <c r="E250" i="31"/>
  <c r="E252" i="31" s="1"/>
  <c r="C64" i="32"/>
  <c r="C65" i="32"/>
  <c r="C60" i="32"/>
  <c r="C63" i="32"/>
  <c r="C72" i="32"/>
  <c r="C13" i="32"/>
  <c r="E257" i="31"/>
  <c r="C171" i="31"/>
  <c r="C94" i="31"/>
  <c r="C140" i="31"/>
  <c r="E17" i="31"/>
  <c r="E18" i="31"/>
  <c r="E19" i="31"/>
  <c r="E20" i="31"/>
  <c r="E21" i="31"/>
  <c r="E22" i="31"/>
  <c r="E23" i="31"/>
  <c r="E24" i="31"/>
  <c r="E25" i="31"/>
  <c r="E16" i="31"/>
  <c r="G106" i="32" l="1"/>
  <c r="G63" i="32"/>
  <c r="G169" i="32"/>
  <c r="H228" i="32"/>
  <c r="G227" i="32"/>
  <c r="H248" i="32"/>
  <c r="K59" i="32"/>
  <c r="K24" i="32" s="1"/>
  <c r="H12" i="32"/>
  <c r="G12" i="32" s="1"/>
  <c r="I24" i="32"/>
  <c r="G45" i="32"/>
  <c r="H132" i="32"/>
  <c r="G132" i="32" s="1"/>
  <c r="G92" i="32"/>
  <c r="J85" i="32"/>
  <c r="J179" i="32"/>
  <c r="J133" i="32"/>
  <c r="G85" i="32"/>
  <c r="J169" i="32"/>
  <c r="J132" i="32"/>
  <c r="J187" i="32"/>
  <c r="J89" i="32"/>
  <c r="J195" i="32"/>
  <c r="J106" i="32"/>
  <c r="G13" i="32"/>
  <c r="G59" i="32"/>
  <c r="G195" i="32"/>
  <c r="J25" i="32"/>
  <c r="I178" i="32"/>
  <c r="J200" i="32"/>
  <c r="K199" i="32"/>
  <c r="J199" i="32" s="1"/>
  <c r="K178" i="32"/>
  <c r="J92" i="32"/>
  <c r="J13" i="32"/>
  <c r="G25" i="32"/>
  <c r="G179" i="32"/>
  <c r="H178" i="32"/>
  <c r="F178" i="32"/>
  <c r="F24" i="32"/>
  <c r="G200" i="32"/>
  <c r="H199" i="32"/>
  <c r="G199" i="32" s="1"/>
  <c r="F250" i="31"/>
  <c r="E140" i="31"/>
  <c r="C138" i="32"/>
  <c r="E15" i="31"/>
  <c r="E14" i="31" s="1"/>
  <c r="E229" i="20"/>
  <c r="C229" i="20"/>
  <c r="C135" i="20"/>
  <c r="E165" i="20"/>
  <c r="E135" i="20" s="1"/>
  <c r="C109" i="20"/>
  <c r="E112" i="20"/>
  <c r="E109" i="20" s="1"/>
  <c r="C62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63" i="20"/>
  <c r="C28" i="20"/>
  <c r="E34" i="20"/>
  <c r="E33" i="20"/>
  <c r="E32" i="20"/>
  <c r="E31" i="20"/>
  <c r="E30" i="20"/>
  <c r="E29" i="20"/>
  <c r="E61" i="20"/>
  <c r="E60" i="20"/>
  <c r="E59" i="20"/>
  <c r="E58" i="20"/>
  <c r="E57" i="20"/>
  <c r="E56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C16" i="20"/>
  <c r="C15" i="20" s="1"/>
  <c r="E20" i="20"/>
  <c r="E16" i="20" s="1"/>
  <c r="E15" i="20" s="1"/>
  <c r="H227" i="32" l="1"/>
  <c r="F222" i="32"/>
  <c r="J59" i="32"/>
  <c r="H24" i="32"/>
  <c r="G24" i="32" s="1"/>
  <c r="I222" i="32"/>
  <c r="J178" i="32"/>
  <c r="K222" i="32"/>
  <c r="J24" i="32"/>
  <c r="J222" i="32" s="1"/>
  <c r="G178" i="32"/>
  <c r="E62" i="20"/>
  <c r="E28" i="20"/>
  <c r="E27" i="20"/>
  <c r="E225" i="20" s="1"/>
  <c r="C27" i="20"/>
  <c r="C225" i="20" s="1"/>
  <c r="C222" i="31"/>
  <c r="E26" i="23"/>
  <c r="E229" i="23"/>
  <c r="C229" i="23"/>
  <c r="C135" i="23"/>
  <c r="E137" i="23"/>
  <c r="E138" i="23"/>
  <c r="E139" i="23"/>
  <c r="E140" i="23"/>
  <c r="E141" i="23"/>
  <c r="E142" i="23"/>
  <c r="E143" i="23"/>
  <c r="E144" i="23"/>
  <c r="E145" i="23"/>
  <c r="E146" i="23"/>
  <c r="E147" i="23"/>
  <c r="E148" i="23"/>
  <c r="E149" i="23"/>
  <c r="E150" i="23"/>
  <c r="E151" i="23"/>
  <c r="E152" i="23"/>
  <c r="E153" i="23"/>
  <c r="E154" i="23"/>
  <c r="E155" i="23"/>
  <c r="E156" i="23"/>
  <c r="E157" i="23"/>
  <c r="E158" i="23"/>
  <c r="E159" i="23"/>
  <c r="E160" i="23"/>
  <c r="E161" i="23"/>
  <c r="E162" i="23"/>
  <c r="E163" i="23"/>
  <c r="E164" i="23"/>
  <c r="E165" i="23"/>
  <c r="E166" i="23"/>
  <c r="E167" i="23"/>
  <c r="E168" i="23"/>
  <c r="E169" i="23"/>
  <c r="E170" i="23"/>
  <c r="E171" i="23"/>
  <c r="E136" i="23"/>
  <c r="C109" i="23"/>
  <c r="E111" i="23"/>
  <c r="E112" i="23"/>
  <c r="E113" i="23"/>
  <c r="E114" i="23"/>
  <c r="E115" i="23"/>
  <c r="E116" i="23"/>
  <c r="E117" i="23"/>
  <c r="E118" i="23"/>
  <c r="E119" i="23"/>
  <c r="E120" i="23"/>
  <c r="E121" i="23"/>
  <c r="E122" i="23"/>
  <c r="E123" i="23"/>
  <c r="E124" i="23"/>
  <c r="E125" i="23"/>
  <c r="E126" i="23"/>
  <c r="E127" i="23"/>
  <c r="E128" i="23"/>
  <c r="E129" i="23"/>
  <c r="E130" i="23"/>
  <c r="E131" i="23"/>
  <c r="E132" i="23"/>
  <c r="E133" i="23"/>
  <c r="E134" i="23"/>
  <c r="E110" i="23"/>
  <c r="C95" i="23"/>
  <c r="E97" i="23"/>
  <c r="E98" i="23"/>
  <c r="E99" i="23"/>
  <c r="E100" i="23"/>
  <c r="E101" i="23"/>
  <c r="E102" i="23"/>
  <c r="E103" i="23"/>
  <c r="E104" i="23"/>
  <c r="E105" i="23"/>
  <c r="E106" i="23"/>
  <c r="E107" i="23"/>
  <c r="E108" i="23"/>
  <c r="E96" i="23"/>
  <c r="C88" i="23"/>
  <c r="E90" i="23"/>
  <c r="E91" i="23"/>
  <c r="E92" i="23"/>
  <c r="E93" i="23"/>
  <c r="E94" i="23"/>
  <c r="E89" i="23"/>
  <c r="C62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63" i="23"/>
  <c r="C28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29" i="23"/>
  <c r="C16" i="23"/>
  <c r="C15" i="23" s="1"/>
  <c r="E18" i="23"/>
  <c r="E19" i="23"/>
  <c r="E20" i="23"/>
  <c r="E21" i="23"/>
  <c r="E22" i="23"/>
  <c r="E23" i="23"/>
  <c r="E24" i="23"/>
  <c r="E25" i="23"/>
  <c r="E17" i="23"/>
  <c r="G225" i="32" l="1"/>
  <c r="I227" i="32" s="1"/>
  <c r="H222" i="32"/>
  <c r="H225" i="32" s="1"/>
  <c r="E135" i="23"/>
  <c r="E109" i="23"/>
  <c r="E95" i="23"/>
  <c r="E88" i="23"/>
  <c r="C27" i="23"/>
  <c r="C225" i="23" s="1"/>
  <c r="E62" i="23"/>
  <c r="E28" i="23"/>
  <c r="E16" i="23"/>
  <c r="E15" i="23"/>
  <c r="E27" i="23" l="1"/>
  <c r="E225" i="23" s="1"/>
  <c r="E230" i="23" s="1"/>
  <c r="E222" i="31"/>
  <c r="E110" i="31"/>
  <c r="E111" i="31"/>
  <c r="E112" i="31"/>
  <c r="E113" i="31"/>
  <c r="E114" i="31"/>
  <c r="E115" i="31"/>
  <c r="E116" i="31"/>
  <c r="E117" i="31"/>
  <c r="E118" i="31"/>
  <c r="E119" i="31"/>
  <c r="E120" i="31"/>
  <c r="E121" i="31"/>
  <c r="E122" i="31"/>
  <c r="E123" i="31"/>
  <c r="E124" i="31"/>
  <c r="E125" i="31"/>
  <c r="E126" i="31"/>
  <c r="E127" i="31"/>
  <c r="E128" i="31"/>
  <c r="E129" i="31"/>
  <c r="E130" i="31"/>
  <c r="E131" i="31"/>
  <c r="E132" i="31"/>
  <c r="E133" i="31"/>
  <c r="E109" i="31"/>
  <c r="C108" i="31"/>
  <c r="C134" i="31"/>
  <c r="E173" i="31"/>
  <c r="E174" i="31"/>
  <c r="E175" i="31"/>
  <c r="E176" i="31"/>
  <c r="E177" i="31"/>
  <c r="E178" i="31"/>
  <c r="E179" i="31"/>
  <c r="E172" i="31"/>
  <c r="E221" i="31"/>
  <c r="E220" i="31"/>
  <c r="E219" i="31"/>
  <c r="E218" i="31"/>
  <c r="E217" i="31"/>
  <c r="E216" i="31"/>
  <c r="E215" i="31"/>
  <c r="E214" i="31"/>
  <c r="E213" i="31"/>
  <c r="E212" i="31"/>
  <c r="E211" i="31"/>
  <c r="E210" i="31"/>
  <c r="E209" i="31"/>
  <c r="E208" i="31"/>
  <c r="E207" i="31"/>
  <c r="E206" i="31"/>
  <c r="E205" i="31"/>
  <c r="E204" i="31"/>
  <c r="E203" i="31"/>
  <c r="E188" i="31"/>
  <c r="E186" i="31"/>
  <c r="E185" i="31"/>
  <c r="E184" i="31"/>
  <c r="E183" i="31"/>
  <c r="E182" i="31"/>
  <c r="E170" i="31"/>
  <c r="E169" i="31"/>
  <c r="E168" i="31"/>
  <c r="E167" i="31"/>
  <c r="E166" i="31"/>
  <c r="E165" i="31"/>
  <c r="E164" i="31"/>
  <c r="E162" i="31"/>
  <c r="E159" i="31"/>
  <c r="E158" i="31"/>
  <c r="E157" i="31"/>
  <c r="E156" i="31"/>
  <c r="E154" i="31"/>
  <c r="E153" i="31"/>
  <c r="E152" i="31"/>
  <c r="E151" i="31"/>
  <c r="E150" i="31"/>
  <c r="E149" i="31"/>
  <c r="E148" i="31"/>
  <c r="E147" i="31"/>
  <c r="E146" i="31"/>
  <c r="E145" i="31"/>
  <c r="E143" i="31"/>
  <c r="E142" i="31"/>
  <c r="E141" i="31"/>
  <c r="E138" i="31"/>
  <c r="E137" i="31"/>
  <c r="E107" i="31"/>
  <c r="E106" i="31"/>
  <c r="E105" i="31"/>
  <c r="E104" i="31"/>
  <c r="E103" i="31"/>
  <c r="E102" i="31"/>
  <c r="E101" i="31"/>
  <c r="E100" i="31"/>
  <c r="E98" i="31"/>
  <c r="E97" i="31"/>
  <c r="E96" i="31"/>
  <c r="E95" i="31"/>
  <c r="E93" i="31"/>
  <c r="E92" i="31"/>
  <c r="E91" i="31"/>
  <c r="E90" i="31"/>
  <c r="E89" i="31"/>
  <c r="E88" i="31"/>
  <c r="E86" i="31"/>
  <c r="E85" i="31"/>
  <c r="E84" i="31"/>
  <c r="E83" i="31"/>
  <c r="E82" i="31"/>
  <c r="E81" i="31"/>
  <c r="E80" i="31"/>
  <c r="E79" i="31"/>
  <c r="E78" i="31"/>
  <c r="E77" i="31"/>
  <c r="E76" i="31"/>
  <c r="E75" i="31"/>
  <c r="E73" i="31"/>
  <c r="E72" i="31"/>
  <c r="E71" i="31"/>
  <c r="E70" i="31"/>
  <c r="E69" i="31"/>
  <c r="E68" i="31"/>
  <c r="E60" i="31"/>
  <c r="E59" i="31"/>
  <c r="E58" i="31"/>
  <c r="E57" i="31"/>
  <c r="E56" i="31"/>
  <c r="E55" i="31"/>
  <c r="E54" i="31"/>
  <c r="E53" i="31"/>
  <c r="E52" i="31"/>
  <c r="E51" i="31"/>
  <c r="E50" i="31"/>
  <c r="E49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C61" i="31"/>
  <c r="C27" i="31"/>
  <c r="C202" i="31"/>
  <c r="C201" i="31" s="1"/>
  <c r="C181" i="31"/>
  <c r="C197" i="31"/>
  <c r="C189" i="31"/>
  <c r="E199" i="31"/>
  <c r="E197" i="31" s="1"/>
  <c r="E191" i="31"/>
  <c r="E192" i="31"/>
  <c r="E193" i="31"/>
  <c r="E194" i="31"/>
  <c r="E195" i="31"/>
  <c r="E196" i="31"/>
  <c r="E190" i="31"/>
  <c r="C229" i="34"/>
  <c r="E229" i="34"/>
  <c r="E26" i="34"/>
  <c r="E174" i="34"/>
  <c r="E175" i="34"/>
  <c r="E176" i="34"/>
  <c r="E177" i="34"/>
  <c r="E178" i="34"/>
  <c r="E179" i="34"/>
  <c r="E180" i="34"/>
  <c r="E173" i="34"/>
  <c r="E172" i="34" s="1"/>
  <c r="C172" i="34"/>
  <c r="E137" i="34"/>
  <c r="E138" i="34"/>
  <c r="E139" i="34"/>
  <c r="E140" i="34"/>
  <c r="E141" i="34"/>
  <c r="E142" i="34"/>
  <c r="E143" i="34"/>
  <c r="E144" i="34"/>
  <c r="E145" i="34"/>
  <c r="E146" i="34"/>
  <c r="E147" i="34"/>
  <c r="E148" i="34"/>
  <c r="E149" i="34"/>
  <c r="E150" i="34"/>
  <c r="E151" i="34"/>
  <c r="E152" i="34"/>
  <c r="E153" i="34"/>
  <c r="E154" i="34"/>
  <c r="E155" i="34"/>
  <c r="E156" i="34"/>
  <c r="E157" i="34"/>
  <c r="E158" i="34"/>
  <c r="E159" i="34"/>
  <c r="E160" i="34"/>
  <c r="E161" i="34"/>
  <c r="E162" i="34"/>
  <c r="E163" i="34"/>
  <c r="E164" i="34"/>
  <c r="E165" i="34"/>
  <c r="E166" i="34"/>
  <c r="E167" i="34"/>
  <c r="E168" i="34"/>
  <c r="E169" i="34"/>
  <c r="E170" i="34"/>
  <c r="E171" i="34"/>
  <c r="E136" i="34"/>
  <c r="C135" i="34"/>
  <c r="C109" i="34"/>
  <c r="E130" i="34"/>
  <c r="E109" i="34" s="1"/>
  <c r="E90" i="34"/>
  <c r="E91" i="34"/>
  <c r="E92" i="34"/>
  <c r="E93" i="34"/>
  <c r="E94" i="34"/>
  <c r="E89" i="34"/>
  <c r="E88" i="34"/>
  <c r="C88" i="34"/>
  <c r="E64" i="34"/>
  <c r="E65" i="34"/>
  <c r="E66" i="34"/>
  <c r="E67" i="34"/>
  <c r="E68" i="34"/>
  <c r="E69" i="34"/>
  <c r="E70" i="34"/>
  <c r="E71" i="34"/>
  <c r="E72" i="34"/>
  <c r="E73" i="34"/>
  <c r="E74" i="34"/>
  <c r="E75" i="34"/>
  <c r="E76" i="34"/>
  <c r="E77" i="34"/>
  <c r="E78" i="34"/>
  <c r="E79" i="34"/>
  <c r="E80" i="34"/>
  <c r="E81" i="34"/>
  <c r="E82" i="34"/>
  <c r="E83" i="34"/>
  <c r="E84" i="34"/>
  <c r="E85" i="34"/>
  <c r="E86" i="34"/>
  <c r="E87" i="34"/>
  <c r="E63" i="34"/>
  <c r="C62" i="34"/>
  <c r="C28" i="34"/>
  <c r="E30" i="34"/>
  <c r="E31" i="34"/>
  <c r="E32" i="34"/>
  <c r="E33" i="34"/>
  <c r="E34" i="34"/>
  <c r="E35" i="34"/>
  <c r="E36" i="34"/>
  <c r="E37" i="34"/>
  <c r="E38" i="34"/>
  <c r="E39" i="34"/>
  <c r="E40" i="34"/>
  <c r="E41" i="34"/>
  <c r="E42" i="34"/>
  <c r="E43" i="34"/>
  <c r="E44" i="34"/>
  <c r="E45" i="34"/>
  <c r="E46" i="34"/>
  <c r="E47" i="34"/>
  <c r="E48" i="34"/>
  <c r="E49" i="34"/>
  <c r="E50" i="34"/>
  <c r="E51" i="34"/>
  <c r="E52" i="34"/>
  <c r="E53" i="34"/>
  <c r="E54" i="34"/>
  <c r="E55" i="34"/>
  <c r="E56" i="34"/>
  <c r="E57" i="34"/>
  <c r="E58" i="34"/>
  <c r="E59" i="34"/>
  <c r="E60" i="34"/>
  <c r="E61" i="34"/>
  <c r="E29" i="34"/>
  <c r="C16" i="34"/>
  <c r="C15" i="34" s="1"/>
  <c r="E18" i="34"/>
  <c r="E19" i="34"/>
  <c r="E20" i="34"/>
  <c r="E21" i="34"/>
  <c r="E22" i="34"/>
  <c r="E23" i="34"/>
  <c r="E24" i="34"/>
  <c r="E25" i="34"/>
  <c r="E17" i="34"/>
  <c r="C180" i="31" l="1"/>
  <c r="E94" i="31"/>
  <c r="C27" i="34"/>
  <c r="C225" i="34" s="1"/>
  <c r="C247" i="32" s="1"/>
  <c r="E171" i="31"/>
  <c r="E135" i="34"/>
  <c r="E16" i="34"/>
  <c r="E15" i="34" s="1"/>
  <c r="E61" i="31"/>
  <c r="C26" i="31"/>
  <c r="E62" i="34"/>
  <c r="E28" i="34"/>
  <c r="E27" i="34" s="1"/>
  <c r="E189" i="31"/>
  <c r="E202" i="31"/>
  <c r="E201" i="31" s="1"/>
  <c r="E108" i="31"/>
  <c r="E181" i="31"/>
  <c r="E134" i="31"/>
  <c r="E27" i="31"/>
  <c r="E225" i="34" l="1"/>
  <c r="E247" i="32" s="1"/>
  <c r="E180" i="31"/>
  <c r="E26" i="31"/>
  <c r="E246" i="32"/>
  <c r="C246" i="32"/>
  <c r="C241" i="32"/>
  <c r="C135" i="36"/>
  <c r="C62" i="36"/>
  <c r="E137" i="36"/>
  <c r="E138" i="36"/>
  <c r="E139" i="36"/>
  <c r="E140" i="36"/>
  <c r="E141" i="36"/>
  <c r="E142" i="36"/>
  <c r="E143" i="36"/>
  <c r="E144" i="36"/>
  <c r="E145" i="36"/>
  <c r="E146" i="36"/>
  <c r="E147" i="36"/>
  <c r="E148" i="36"/>
  <c r="E149" i="36"/>
  <c r="E150" i="36"/>
  <c r="E151" i="36"/>
  <c r="E152" i="36"/>
  <c r="E153" i="36"/>
  <c r="E154" i="36"/>
  <c r="E155" i="36"/>
  <c r="E156" i="36"/>
  <c r="E157" i="36"/>
  <c r="E158" i="36"/>
  <c r="E159" i="36"/>
  <c r="E160" i="36"/>
  <c r="E161" i="36"/>
  <c r="E162" i="36"/>
  <c r="E163" i="36"/>
  <c r="E164" i="36"/>
  <c r="E165" i="36"/>
  <c r="E166" i="36"/>
  <c r="E167" i="36"/>
  <c r="E168" i="36"/>
  <c r="E169" i="36"/>
  <c r="E170" i="36"/>
  <c r="E171" i="36"/>
  <c r="E136" i="36"/>
  <c r="E64" i="36"/>
  <c r="E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80" i="36"/>
  <c r="E81" i="36"/>
  <c r="E82" i="36"/>
  <c r="E83" i="36"/>
  <c r="E84" i="36"/>
  <c r="E85" i="36"/>
  <c r="E86" i="36"/>
  <c r="E87" i="36"/>
  <c r="E63" i="36"/>
  <c r="C28" i="36"/>
  <c r="E35" i="36"/>
  <c r="E33" i="36"/>
  <c r="E28" i="36" l="1"/>
  <c r="E135" i="36"/>
  <c r="C27" i="36"/>
  <c r="C225" i="36" s="1"/>
  <c r="E224" i="31"/>
  <c r="E248" i="32" s="1"/>
  <c r="E62" i="36"/>
  <c r="E27" i="36"/>
  <c r="E225" i="36" s="1"/>
  <c r="E229" i="19" l="1"/>
  <c r="E174" i="19"/>
  <c r="E175" i="19"/>
  <c r="E176" i="19"/>
  <c r="E177" i="19"/>
  <c r="E178" i="19"/>
  <c r="E179" i="19"/>
  <c r="E180" i="19"/>
  <c r="E173" i="19"/>
  <c r="E172" i="19" s="1"/>
  <c r="C172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36" i="19"/>
  <c r="C135" i="19"/>
  <c r="E134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10" i="19"/>
  <c r="C109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96" i="19"/>
  <c r="C95" i="19"/>
  <c r="E90" i="19"/>
  <c r="E91" i="19"/>
  <c r="E92" i="19"/>
  <c r="E93" i="19"/>
  <c r="E94" i="19"/>
  <c r="E89" i="19"/>
  <c r="C88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63" i="19"/>
  <c r="C62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29" i="19"/>
  <c r="C28" i="19"/>
  <c r="E18" i="19"/>
  <c r="E19" i="19"/>
  <c r="E20" i="19"/>
  <c r="E21" i="19"/>
  <c r="E22" i="19"/>
  <c r="E23" i="19"/>
  <c r="E24" i="19"/>
  <c r="E25" i="19"/>
  <c r="E17" i="19"/>
  <c r="E16" i="19" s="1"/>
  <c r="E15" i="19" s="1"/>
  <c r="C16" i="19"/>
  <c r="C15" i="19" s="1"/>
  <c r="E135" i="19" l="1"/>
  <c r="E95" i="19"/>
  <c r="E88" i="19"/>
  <c r="C27" i="19"/>
  <c r="E28" i="19"/>
  <c r="C225" i="19"/>
  <c r="C245" i="32" s="1"/>
  <c r="E109" i="19"/>
  <c r="E62" i="19"/>
  <c r="C229" i="19"/>
  <c r="E27" i="19" l="1"/>
  <c r="E225" i="19" s="1"/>
  <c r="E245" i="32" s="1"/>
  <c r="C172" i="18"/>
  <c r="C135" i="18"/>
  <c r="C109" i="18"/>
  <c r="C95" i="18"/>
  <c r="C88" i="18"/>
  <c r="C62" i="18"/>
  <c r="C28" i="18"/>
  <c r="E180" i="18"/>
  <c r="E179" i="18"/>
  <c r="E178" i="18"/>
  <c r="E177" i="18"/>
  <c r="E176" i="18"/>
  <c r="E175" i="18"/>
  <c r="E174" i="18"/>
  <c r="E173" i="18"/>
  <c r="E171" i="18"/>
  <c r="E170" i="18"/>
  <c r="E169" i="18"/>
  <c r="E168" i="18"/>
  <c r="E167" i="18"/>
  <c r="E166" i="18"/>
  <c r="E165" i="18"/>
  <c r="E164" i="18"/>
  <c r="E163" i="18"/>
  <c r="E162" i="18"/>
  <c r="E161" i="18"/>
  <c r="E160" i="18"/>
  <c r="E159" i="18"/>
  <c r="E158" i="18"/>
  <c r="E157" i="18"/>
  <c r="E156" i="18"/>
  <c r="E155" i="18"/>
  <c r="E154" i="18"/>
  <c r="E153" i="18"/>
  <c r="E152" i="18"/>
  <c r="E151" i="18"/>
  <c r="E150" i="18"/>
  <c r="E149" i="18"/>
  <c r="E148" i="18"/>
  <c r="E147" i="18"/>
  <c r="E146" i="18"/>
  <c r="E145" i="18"/>
  <c r="E144" i="18"/>
  <c r="E143" i="18"/>
  <c r="E142" i="18"/>
  <c r="E141" i="18"/>
  <c r="E140" i="18"/>
  <c r="E139" i="18"/>
  <c r="E138" i="18"/>
  <c r="E137" i="18"/>
  <c r="E136" i="18"/>
  <c r="E134" i="18"/>
  <c r="E133" i="18"/>
  <c r="E132" i="18"/>
  <c r="E131" i="18"/>
  <c r="E130" i="18"/>
  <c r="E129" i="18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E113" i="18"/>
  <c r="E112" i="18"/>
  <c r="E111" i="18"/>
  <c r="E110" i="18"/>
  <c r="E108" i="18"/>
  <c r="E107" i="18"/>
  <c r="E106" i="18"/>
  <c r="E105" i="18"/>
  <c r="E104" i="18"/>
  <c r="E103" i="18"/>
  <c r="E102" i="18"/>
  <c r="E101" i="18"/>
  <c r="E100" i="18"/>
  <c r="E99" i="18"/>
  <c r="E94" i="18"/>
  <c r="E93" i="18"/>
  <c r="E92" i="18"/>
  <c r="E91" i="18"/>
  <c r="E90" i="18"/>
  <c r="E89" i="18"/>
  <c r="E88" i="18" s="1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29" i="18"/>
  <c r="C229" i="18"/>
  <c r="C16" i="18"/>
  <c r="C15" i="18" s="1"/>
  <c r="E18" i="18"/>
  <c r="E16" i="18" s="1"/>
  <c r="E15" i="18" s="1"/>
  <c r="E95" i="18" l="1"/>
  <c r="E109" i="18"/>
  <c r="E172" i="18"/>
  <c r="E135" i="18"/>
  <c r="C27" i="18"/>
  <c r="C225" i="18" s="1"/>
  <c r="C244" i="32" s="1"/>
  <c r="E62" i="18"/>
  <c r="E28" i="18"/>
  <c r="E27" i="18" l="1"/>
  <c r="E225" i="18" s="1"/>
  <c r="E244" i="32" s="1"/>
  <c r="E235" i="32"/>
  <c r="C235" i="32"/>
  <c r="E241" i="32"/>
  <c r="C135" i="17"/>
  <c r="C109" i="17"/>
  <c r="C95" i="17"/>
  <c r="C88" i="17"/>
  <c r="C62" i="17"/>
  <c r="C28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36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10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96" i="17"/>
  <c r="E90" i="17"/>
  <c r="E91" i="17"/>
  <c r="E92" i="17"/>
  <c r="E93" i="17"/>
  <c r="E94" i="17"/>
  <c r="E89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63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29" i="17"/>
  <c r="C16" i="17"/>
  <c r="C15" i="17" s="1"/>
  <c r="E18" i="17"/>
  <c r="E19" i="17"/>
  <c r="E20" i="17"/>
  <c r="E21" i="17"/>
  <c r="E22" i="17"/>
  <c r="E23" i="17"/>
  <c r="E24" i="17"/>
  <c r="E25" i="17"/>
  <c r="E17" i="17"/>
  <c r="C229" i="17"/>
  <c r="E95" i="17" l="1"/>
  <c r="E135" i="17"/>
  <c r="E109" i="17"/>
  <c r="E88" i="17"/>
  <c r="E62" i="17"/>
  <c r="C27" i="17"/>
  <c r="C225" i="17" s="1"/>
  <c r="C243" i="32" s="1"/>
  <c r="E28" i="17"/>
  <c r="E16" i="17"/>
  <c r="E15" i="17" s="1"/>
  <c r="E229" i="17"/>
  <c r="E27" i="17" l="1"/>
  <c r="E225" i="17" s="1"/>
  <c r="E243" i="32" s="1"/>
  <c r="C95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96" i="16"/>
  <c r="E229" i="16"/>
  <c r="C229" i="16"/>
  <c r="C135" i="16"/>
  <c r="C88" i="16"/>
  <c r="C62" i="16"/>
  <c r="E94" i="16"/>
  <c r="E93" i="16"/>
  <c r="E92" i="16"/>
  <c r="E91" i="16"/>
  <c r="E90" i="16"/>
  <c r="E89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29" i="16"/>
  <c r="C28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36" i="16"/>
  <c r="E20" i="16"/>
  <c r="E16" i="16" s="1"/>
  <c r="E15" i="16" s="1"/>
  <c r="C16" i="16"/>
  <c r="C15" i="16" s="1"/>
  <c r="E88" i="16" l="1"/>
  <c r="E135" i="16"/>
  <c r="E62" i="16"/>
  <c r="E95" i="16"/>
  <c r="E28" i="16"/>
  <c r="C27" i="16"/>
  <c r="E27" i="16"/>
  <c r="E225" i="16" s="1"/>
  <c r="E242" i="32" s="1"/>
  <c r="C225" i="16"/>
  <c r="C242" i="32" s="1"/>
  <c r="E229" i="15"/>
  <c r="C229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36" i="15"/>
  <c r="C135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10" i="15"/>
  <c r="C109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96" i="15"/>
  <c r="C95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63" i="15"/>
  <c r="C62" i="15"/>
  <c r="E30" i="15"/>
  <c r="E31" i="15"/>
  <c r="E32" i="15"/>
  <c r="E33" i="15"/>
  <c r="E34" i="15"/>
  <c r="E36" i="15"/>
  <c r="E37" i="15"/>
  <c r="E38" i="15"/>
  <c r="E39" i="15"/>
  <c r="E40" i="15"/>
  <c r="E41" i="15"/>
  <c r="E42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29" i="15"/>
  <c r="C28" i="15"/>
  <c r="E135" i="15" l="1"/>
  <c r="E109" i="15"/>
  <c r="E95" i="15"/>
  <c r="C27" i="15"/>
  <c r="C225" i="15" s="1"/>
  <c r="C240" i="32" s="1"/>
  <c r="E28" i="15"/>
  <c r="E62" i="15"/>
  <c r="E27" i="15" l="1"/>
  <c r="E225" i="15" s="1"/>
  <c r="E240" i="32" s="1"/>
  <c r="C135" i="14"/>
  <c r="E171" i="14"/>
  <c r="E170" i="14"/>
  <c r="E169" i="14"/>
  <c r="E168" i="14"/>
  <c r="E167" i="14"/>
  <c r="E166" i="14"/>
  <c r="E165" i="14"/>
  <c r="E164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C95" i="14"/>
  <c r="C88" i="14"/>
  <c r="C62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4" i="14"/>
  <c r="E93" i="14"/>
  <c r="E92" i="14"/>
  <c r="E91" i="14"/>
  <c r="E90" i="14"/>
  <c r="E89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29" i="14"/>
  <c r="C28" i="14"/>
  <c r="E229" i="14"/>
  <c r="C229" i="14"/>
  <c r="E95" i="14" l="1"/>
  <c r="E135" i="14"/>
  <c r="E28" i="14"/>
  <c r="E88" i="14"/>
  <c r="C27" i="14"/>
  <c r="C225" i="14" s="1"/>
  <c r="C239" i="32" s="1"/>
  <c r="E62" i="14"/>
  <c r="C28" i="24"/>
  <c r="C229" i="24"/>
  <c r="C135" i="24"/>
  <c r="C109" i="24"/>
  <c r="C95" i="24"/>
  <c r="C88" i="24"/>
  <c r="C62" i="24"/>
  <c r="E180" i="24"/>
  <c r="E179" i="24"/>
  <c r="E178" i="24"/>
  <c r="E177" i="24"/>
  <c r="E176" i="24"/>
  <c r="E175" i="24"/>
  <c r="E174" i="24"/>
  <c r="E173" i="24"/>
  <c r="E171" i="24"/>
  <c r="E170" i="24"/>
  <c r="E169" i="24"/>
  <c r="E168" i="24"/>
  <c r="E167" i="24"/>
  <c r="E166" i="24"/>
  <c r="E165" i="24"/>
  <c r="E164" i="24"/>
  <c r="E163" i="24"/>
  <c r="E162" i="24"/>
  <c r="E161" i="24"/>
  <c r="E160" i="24"/>
  <c r="E159" i="24"/>
  <c r="E158" i="24"/>
  <c r="E157" i="24"/>
  <c r="E156" i="24"/>
  <c r="E155" i="24"/>
  <c r="E154" i="24"/>
  <c r="E153" i="24"/>
  <c r="E152" i="24"/>
  <c r="E151" i="24"/>
  <c r="E150" i="24"/>
  <c r="E149" i="24"/>
  <c r="E148" i="24"/>
  <c r="E147" i="24"/>
  <c r="E146" i="24"/>
  <c r="E145" i="24"/>
  <c r="E144" i="24"/>
  <c r="E143" i="24"/>
  <c r="E142" i="24"/>
  <c r="E141" i="24"/>
  <c r="E140" i="24"/>
  <c r="E139" i="24"/>
  <c r="E138" i="24"/>
  <c r="E137" i="24"/>
  <c r="E136" i="24"/>
  <c r="E134" i="24"/>
  <c r="E133" i="24"/>
  <c r="E132" i="24"/>
  <c r="E131" i="24"/>
  <c r="E130" i="24"/>
  <c r="E129" i="24"/>
  <c r="E128" i="24"/>
  <c r="E127" i="24"/>
  <c r="E126" i="24"/>
  <c r="E125" i="24"/>
  <c r="E124" i="24"/>
  <c r="E123" i="24"/>
  <c r="E122" i="24"/>
  <c r="E121" i="24"/>
  <c r="E120" i="24"/>
  <c r="E119" i="24"/>
  <c r="E118" i="24"/>
  <c r="E117" i="24"/>
  <c r="E116" i="24"/>
  <c r="E115" i="24"/>
  <c r="E114" i="24"/>
  <c r="E113" i="24"/>
  <c r="E112" i="24"/>
  <c r="E111" i="24"/>
  <c r="E110" i="24"/>
  <c r="E108" i="24"/>
  <c r="E107" i="24"/>
  <c r="E106" i="24"/>
  <c r="E105" i="24"/>
  <c r="E104" i="24"/>
  <c r="E103" i="24"/>
  <c r="E102" i="24"/>
  <c r="E101" i="24"/>
  <c r="E100" i="24"/>
  <c r="E99" i="24"/>
  <c r="E98" i="24"/>
  <c r="E97" i="24"/>
  <c r="E96" i="24"/>
  <c r="E94" i="24"/>
  <c r="E88" i="24" s="1"/>
  <c r="E93" i="24"/>
  <c r="E92" i="24"/>
  <c r="E91" i="24"/>
  <c r="E90" i="24"/>
  <c r="E89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1" i="24"/>
  <c r="E60" i="24"/>
  <c r="E59" i="24"/>
  <c r="E58" i="24"/>
  <c r="E57" i="24"/>
  <c r="E56" i="24"/>
  <c r="E55" i="24"/>
  <c r="E54" i="24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C16" i="24"/>
  <c r="C15" i="24" s="1"/>
  <c r="E19" i="24"/>
  <c r="E20" i="24"/>
  <c r="E21" i="24"/>
  <c r="E22" i="24"/>
  <c r="E23" i="24"/>
  <c r="E24" i="24"/>
  <c r="E25" i="24"/>
  <c r="E26" i="24"/>
  <c r="E18" i="24"/>
  <c r="E135" i="24" l="1"/>
  <c r="E95" i="24"/>
  <c r="E62" i="24"/>
  <c r="E109" i="24"/>
  <c r="E28" i="24"/>
  <c r="E27" i="14"/>
  <c r="E225" i="14" s="1"/>
  <c r="E239" i="32" s="1"/>
  <c r="E16" i="24"/>
  <c r="E15" i="24" s="1"/>
  <c r="E27" i="24"/>
  <c r="C27" i="24"/>
  <c r="C225" i="24" s="1"/>
  <c r="C238" i="32" s="1"/>
  <c r="E225" i="24"/>
  <c r="E238" i="32" s="1"/>
  <c r="E229" i="24"/>
  <c r="E229" i="12" l="1"/>
  <c r="C229" i="12"/>
  <c r="E26" i="12"/>
  <c r="C16" i="12"/>
  <c r="C15" i="12" s="1"/>
  <c r="C172" i="12"/>
  <c r="C135" i="12"/>
  <c r="C109" i="12"/>
  <c r="C95" i="12"/>
  <c r="C88" i="12"/>
  <c r="C62" i="12"/>
  <c r="E180" i="12"/>
  <c r="E179" i="12"/>
  <c r="E178" i="12"/>
  <c r="E177" i="12"/>
  <c r="E176" i="12"/>
  <c r="E175" i="12"/>
  <c r="E174" i="12"/>
  <c r="E173" i="12"/>
  <c r="E172" i="12" s="1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4" i="12"/>
  <c r="E93" i="12"/>
  <c r="E92" i="12"/>
  <c r="E91" i="12"/>
  <c r="E90" i="12"/>
  <c r="E89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C2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38" i="12"/>
  <c r="E17" i="12"/>
  <c r="E16" i="12" s="1"/>
  <c r="E15" i="12" s="1"/>
  <c r="E88" i="12" l="1"/>
  <c r="E62" i="12"/>
  <c r="E135" i="12"/>
  <c r="E109" i="12"/>
  <c r="E95" i="12"/>
  <c r="C27" i="12"/>
  <c r="E28" i="12"/>
  <c r="E27" i="12" s="1"/>
  <c r="E225" i="12" s="1"/>
  <c r="E237" i="32" s="1"/>
  <c r="C225" i="12"/>
  <c r="C237" i="32" s="1"/>
  <c r="E229" i="11"/>
  <c r="C229" i="11"/>
  <c r="C172" i="11"/>
  <c r="C135" i="11"/>
  <c r="C109" i="11"/>
  <c r="C95" i="11"/>
  <c r="E180" i="11"/>
  <c r="E179" i="11"/>
  <c r="E178" i="11"/>
  <c r="E177" i="11"/>
  <c r="E176" i="11"/>
  <c r="E175" i="11"/>
  <c r="E174" i="11"/>
  <c r="E173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4" i="11"/>
  <c r="E93" i="11"/>
  <c r="E92" i="11"/>
  <c r="E91" i="11"/>
  <c r="E90" i="11"/>
  <c r="E89" i="11"/>
  <c r="C88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63" i="11"/>
  <c r="C62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29" i="11"/>
  <c r="C28" i="11"/>
  <c r="C16" i="11"/>
  <c r="C15" i="11" s="1"/>
  <c r="E24" i="11"/>
  <c r="E16" i="11" s="1"/>
  <c r="E15" i="11" s="1"/>
  <c r="E135" i="11" l="1"/>
  <c r="E95" i="11"/>
  <c r="E172" i="11"/>
  <c r="E88" i="11"/>
  <c r="E109" i="11"/>
  <c r="C27" i="11"/>
  <c r="E62" i="11"/>
  <c r="E28" i="11"/>
  <c r="E27" i="11" s="1"/>
  <c r="E225" i="11" s="1"/>
  <c r="E236" i="32" s="1"/>
  <c r="C225" i="11"/>
  <c r="C236" i="32" s="1"/>
  <c r="C95" i="8"/>
  <c r="C88" i="8"/>
  <c r="C62" i="8"/>
  <c r="E180" i="8"/>
  <c r="E179" i="8"/>
  <c r="E178" i="8"/>
  <c r="E177" i="8"/>
  <c r="E176" i="8"/>
  <c r="E175" i="8"/>
  <c r="E174" i="8"/>
  <c r="E173" i="8"/>
  <c r="E172" i="8" s="1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4" i="8"/>
  <c r="E88" i="8" s="1"/>
  <c r="E93" i="8"/>
  <c r="E92" i="8"/>
  <c r="E91" i="8"/>
  <c r="E90" i="8"/>
  <c r="E89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29" i="8"/>
  <c r="C28" i="8"/>
  <c r="C172" i="8"/>
  <c r="C135" i="8"/>
  <c r="C109" i="8"/>
  <c r="E135" i="8" l="1"/>
  <c r="E28" i="8"/>
  <c r="E109" i="8"/>
  <c r="C27" i="8"/>
  <c r="C225" i="8" s="1"/>
  <c r="C234" i="32" s="1"/>
  <c r="E95" i="8"/>
  <c r="E62" i="8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C135" i="9"/>
  <c r="C109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C95" i="9"/>
  <c r="E94" i="9"/>
  <c r="E93" i="9"/>
  <c r="E92" i="9"/>
  <c r="E91" i="9"/>
  <c r="E90" i="9"/>
  <c r="E89" i="9"/>
  <c r="C88" i="9"/>
  <c r="C62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C28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8" i="9"/>
  <c r="E37" i="9"/>
  <c r="E36" i="9"/>
  <c r="E35" i="9"/>
  <c r="E34" i="9"/>
  <c r="E33" i="9"/>
  <c r="E32" i="9"/>
  <c r="E31" i="9"/>
  <c r="E30" i="9"/>
  <c r="E29" i="9"/>
  <c r="E39" i="9"/>
  <c r="C16" i="9"/>
  <c r="C15" i="9" s="1"/>
  <c r="E25" i="9"/>
  <c r="E16" i="9" s="1"/>
  <c r="E15" i="9" s="1"/>
  <c r="E27" i="8" l="1"/>
  <c r="E225" i="8" s="1"/>
  <c r="E234" i="32" s="1"/>
  <c r="E62" i="9"/>
  <c r="E95" i="9"/>
  <c r="E135" i="9"/>
  <c r="E109" i="9"/>
  <c r="E88" i="9"/>
  <c r="C27" i="9"/>
  <c r="E28" i="9"/>
  <c r="E27" i="9" s="1"/>
  <c r="E225" i="9" s="1"/>
  <c r="E233" i="32" s="1"/>
  <c r="C225" i="9"/>
  <c r="C233" i="32" s="1"/>
  <c r="C135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36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C109" i="7"/>
  <c r="C95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96" i="7"/>
  <c r="E95" i="7" s="1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C62" i="7"/>
  <c r="E87" i="7"/>
  <c r="E63" i="7"/>
  <c r="C28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6" i="7"/>
  <c r="C16" i="7"/>
  <c r="C15" i="7" s="1"/>
  <c r="E18" i="7"/>
  <c r="E19" i="7"/>
  <c r="E20" i="7"/>
  <c r="E21" i="7"/>
  <c r="E22" i="7"/>
  <c r="E23" i="7"/>
  <c r="E24" i="7"/>
  <c r="E25" i="7"/>
  <c r="E17" i="7"/>
  <c r="E135" i="7" l="1"/>
  <c r="E109" i="7"/>
  <c r="C27" i="7"/>
  <c r="C225" i="7" s="1"/>
  <c r="C232" i="32" s="1"/>
  <c r="E28" i="7"/>
  <c r="E16" i="7"/>
  <c r="E15" i="7" s="1"/>
  <c r="E62" i="7"/>
  <c r="E27" i="7" l="1"/>
  <c r="E225" i="7" s="1"/>
  <c r="E232" i="32" s="1"/>
  <c r="C229" i="6"/>
  <c r="E229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36" i="6"/>
  <c r="C135" i="6"/>
  <c r="E174" i="6"/>
  <c r="E172" i="6"/>
  <c r="C172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10" i="6"/>
  <c r="C109" i="6"/>
  <c r="C95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0" i="6"/>
  <c r="E91" i="6"/>
  <c r="E92" i="6"/>
  <c r="E93" i="6"/>
  <c r="E94" i="6"/>
  <c r="E89" i="6"/>
  <c r="C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C62" i="6"/>
  <c r="C28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6" i="6"/>
  <c r="C16" i="6"/>
  <c r="C15" i="6" s="1"/>
  <c r="E25" i="6"/>
  <c r="E24" i="6"/>
  <c r="E23" i="6"/>
  <c r="E22" i="6"/>
  <c r="E21" i="6"/>
  <c r="E20" i="6"/>
  <c r="E19" i="6"/>
  <c r="E18" i="6"/>
  <c r="E135" i="6" l="1"/>
  <c r="E16" i="6"/>
  <c r="E95" i="6"/>
  <c r="E109" i="6"/>
  <c r="E88" i="6"/>
  <c r="C27" i="6"/>
  <c r="C225" i="6" s="1"/>
  <c r="C231" i="32" s="1"/>
  <c r="E62" i="6"/>
  <c r="E28" i="6"/>
  <c r="E15" i="6"/>
  <c r="C88" i="5"/>
  <c r="E94" i="5"/>
  <c r="E93" i="5"/>
  <c r="E92" i="5"/>
  <c r="E91" i="5"/>
  <c r="E90" i="5"/>
  <c r="E89" i="5"/>
  <c r="E180" i="5"/>
  <c r="E179" i="5"/>
  <c r="E178" i="5"/>
  <c r="E177" i="5"/>
  <c r="E176" i="5"/>
  <c r="E175" i="5"/>
  <c r="E174" i="5"/>
  <c r="E173" i="5"/>
  <c r="C172" i="5"/>
  <c r="C135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C109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C95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C22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63" i="5"/>
  <c r="C62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29" i="5"/>
  <c r="C28" i="5"/>
  <c r="C16" i="5"/>
  <c r="C15" i="5" s="1"/>
  <c r="E18" i="5"/>
  <c r="E19" i="5"/>
  <c r="E20" i="5"/>
  <c r="E21" i="5"/>
  <c r="E22" i="5"/>
  <c r="E23" i="5"/>
  <c r="E24" i="5"/>
  <c r="E25" i="5"/>
  <c r="E17" i="5"/>
  <c r="E180" i="4"/>
  <c r="E179" i="4"/>
  <c r="E178" i="4"/>
  <c r="E177" i="4"/>
  <c r="E176" i="4"/>
  <c r="E175" i="4"/>
  <c r="E174" i="4"/>
  <c r="E173" i="4"/>
  <c r="E172" i="4" s="1"/>
  <c r="C172" i="4"/>
  <c r="C135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C109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C95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C88" i="4"/>
  <c r="E94" i="4"/>
  <c r="E93" i="4"/>
  <c r="E92" i="4"/>
  <c r="E91" i="4"/>
  <c r="E90" i="4"/>
  <c r="E89" i="4"/>
  <c r="C62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C28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29" i="4"/>
  <c r="E26" i="4"/>
  <c r="C16" i="4"/>
  <c r="C15" i="4" s="1"/>
  <c r="E18" i="4"/>
  <c r="E19" i="4"/>
  <c r="E20" i="4"/>
  <c r="E21" i="4"/>
  <c r="E22" i="4"/>
  <c r="E23" i="4"/>
  <c r="E24" i="4"/>
  <c r="E25" i="4"/>
  <c r="E17" i="4"/>
  <c r="E88" i="5" l="1"/>
  <c r="E88" i="4"/>
  <c r="E95" i="4"/>
  <c r="E16" i="5"/>
  <c r="E15" i="5" s="1"/>
  <c r="E28" i="5"/>
  <c r="E27" i="6"/>
  <c r="E225" i="6" s="1"/>
  <c r="E231" i="32" s="1"/>
  <c r="E172" i="5"/>
  <c r="E16" i="4"/>
  <c r="E15" i="4" s="1"/>
  <c r="E135" i="4"/>
  <c r="E109" i="4"/>
  <c r="E62" i="4"/>
  <c r="C27" i="4"/>
  <c r="C225" i="4" s="1"/>
  <c r="E135" i="5"/>
  <c r="E109" i="5"/>
  <c r="E95" i="5"/>
  <c r="E62" i="5"/>
  <c r="C27" i="5"/>
  <c r="C225" i="5" s="1"/>
  <c r="C230" i="32" s="1"/>
  <c r="E28" i="4"/>
  <c r="C229" i="32" l="1"/>
  <c r="E27" i="4"/>
  <c r="E225" i="4" s="1"/>
  <c r="E27" i="5"/>
  <c r="E225" i="5" s="1"/>
  <c r="E230" i="32" s="1"/>
  <c r="E229" i="32" l="1"/>
  <c r="C172" i="3"/>
  <c r="E180" i="3"/>
  <c r="E179" i="3"/>
  <c r="E178" i="3"/>
  <c r="E177" i="3"/>
  <c r="E176" i="3"/>
  <c r="E175" i="3"/>
  <c r="E174" i="3"/>
  <c r="E173" i="3"/>
  <c r="C135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C109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C95" i="3"/>
  <c r="D95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C88" i="3"/>
  <c r="E94" i="3"/>
  <c r="E93" i="3"/>
  <c r="E92" i="3"/>
  <c r="E91" i="3"/>
  <c r="E90" i="3"/>
  <c r="E89" i="3"/>
  <c r="C62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63" i="3"/>
  <c r="C28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29" i="3"/>
  <c r="C16" i="3"/>
  <c r="C15" i="3" s="1"/>
  <c r="E26" i="3"/>
  <c r="E25" i="3"/>
  <c r="E24" i="3"/>
  <c r="E23" i="3"/>
  <c r="E22" i="3"/>
  <c r="E21" i="3"/>
  <c r="E20" i="3"/>
  <c r="E19" i="3"/>
  <c r="E17" i="3"/>
  <c r="E18" i="3"/>
  <c r="E95" i="3" l="1"/>
  <c r="E172" i="3"/>
  <c r="E135" i="3"/>
  <c r="E109" i="3"/>
  <c r="E88" i="3"/>
  <c r="C27" i="3"/>
  <c r="C225" i="3" s="1"/>
  <c r="C228" i="32" s="1"/>
  <c r="E62" i="3"/>
  <c r="E28" i="3"/>
  <c r="E16" i="3"/>
  <c r="E15" i="3" s="1"/>
  <c r="C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198" i="32"/>
  <c r="E197" i="32"/>
  <c r="E196" i="32"/>
  <c r="E194" i="32"/>
  <c r="E193" i="32"/>
  <c r="E192" i="32"/>
  <c r="E191" i="32"/>
  <c r="E190" i="32"/>
  <c r="E189" i="32"/>
  <c r="E188" i="32"/>
  <c r="E186" i="32"/>
  <c r="C185" i="32"/>
  <c r="E184" i="32"/>
  <c r="E183" i="32"/>
  <c r="E182" i="32"/>
  <c r="E181" i="32"/>
  <c r="E180" i="32"/>
  <c r="E177" i="32"/>
  <c r="E176" i="32"/>
  <c r="E175" i="32"/>
  <c r="E174" i="32"/>
  <c r="E173" i="32"/>
  <c r="E172" i="32"/>
  <c r="E171" i="32"/>
  <c r="E170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1" i="32"/>
  <c r="E90" i="32"/>
  <c r="E89" i="32"/>
  <c r="E88" i="32"/>
  <c r="E87" i="32"/>
  <c r="E86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3" i="32"/>
  <c r="E22" i="32"/>
  <c r="E21" i="32"/>
  <c r="E20" i="32"/>
  <c r="E19" i="32"/>
  <c r="E18" i="32"/>
  <c r="E17" i="32"/>
  <c r="D17" i="32" s="1"/>
  <c r="E16" i="32"/>
  <c r="D16" i="32" s="1"/>
  <c r="E15" i="32"/>
  <c r="D15" i="32" s="1"/>
  <c r="E14" i="32"/>
  <c r="E187" i="32" l="1"/>
  <c r="C12" i="32"/>
  <c r="E27" i="3"/>
  <c r="E225" i="3" s="1"/>
  <c r="E228" i="32" s="1"/>
  <c r="E227" i="32" s="1"/>
  <c r="E13" i="32"/>
  <c r="C195" i="32"/>
  <c r="C187" i="32"/>
  <c r="C59" i="32"/>
  <c r="C179" i="32"/>
  <c r="C85" i="32"/>
  <c r="D206" i="32"/>
  <c r="D205" i="32"/>
  <c r="D204" i="32"/>
  <c r="D215" i="32"/>
  <c r="D221" i="32"/>
  <c r="D210" i="32"/>
  <c r="D207" i="32"/>
  <c r="D214" i="32"/>
  <c r="D217" i="32"/>
  <c r="D208" i="32"/>
  <c r="D211" i="32"/>
  <c r="D212" i="32"/>
  <c r="D216" i="32"/>
  <c r="D213" i="32"/>
  <c r="D218" i="32"/>
  <c r="D219" i="32"/>
  <c r="E220" i="32"/>
  <c r="D209" i="32"/>
  <c r="E12" i="32" l="1"/>
  <c r="D13" i="32"/>
  <c r="D220" i="32"/>
  <c r="C178" i="32"/>
  <c r="D103" i="32" l="1"/>
  <c r="D104" i="32"/>
  <c r="D109" i="32"/>
  <c r="D80" i="32" l="1"/>
  <c r="C92" i="32" l="1"/>
  <c r="D198" i="32" l="1"/>
  <c r="D197" i="32"/>
  <c r="D194" i="32"/>
  <c r="D193" i="32"/>
  <c r="D192" i="32"/>
  <c r="D191" i="32"/>
  <c r="D190" i="32"/>
  <c r="D188" i="32"/>
  <c r="D184" i="32"/>
  <c r="D183" i="32"/>
  <c r="D182" i="32"/>
  <c r="D181" i="32"/>
  <c r="D177" i="32"/>
  <c r="D176" i="32"/>
  <c r="D175" i="32"/>
  <c r="D173" i="32"/>
  <c r="D172" i="32"/>
  <c r="D160" i="32"/>
  <c r="D159" i="32"/>
  <c r="D167" i="32"/>
  <c r="D166" i="32"/>
  <c r="D165" i="32"/>
  <c r="D158" i="32"/>
  <c r="D164" i="32"/>
  <c r="D163" i="32"/>
  <c r="D162" i="32"/>
  <c r="D157" i="32"/>
  <c r="D156" i="32"/>
  <c r="D155" i="32"/>
  <c r="D153" i="32"/>
  <c r="D152" i="32"/>
  <c r="D151" i="32"/>
  <c r="D150" i="32"/>
  <c r="D149" i="32"/>
  <c r="D148" i="32"/>
  <c r="D147" i="32"/>
  <c r="D146" i="32"/>
  <c r="D145" i="32"/>
  <c r="D144" i="32"/>
  <c r="D143" i="32"/>
  <c r="D142" i="32"/>
  <c r="D141" i="32"/>
  <c r="D140" i="32"/>
  <c r="D139" i="32"/>
  <c r="D138" i="32"/>
  <c r="D137" i="32"/>
  <c r="D136" i="32"/>
  <c r="D134" i="32"/>
  <c r="D133" i="32"/>
  <c r="D131" i="32"/>
  <c r="D130" i="32"/>
  <c r="D129" i="32"/>
  <c r="D128" i="32"/>
  <c r="D127" i="32"/>
  <c r="D126" i="32"/>
  <c r="D125" i="32"/>
  <c r="D124" i="32"/>
  <c r="D123" i="32"/>
  <c r="D122" i="32"/>
  <c r="D121" i="32"/>
  <c r="D120" i="32"/>
  <c r="D119" i="32"/>
  <c r="D118" i="32"/>
  <c r="D117" i="32"/>
  <c r="D116" i="32"/>
  <c r="D115" i="32"/>
  <c r="D114" i="32"/>
  <c r="D113" i="32"/>
  <c r="D112" i="32"/>
  <c r="D111" i="32"/>
  <c r="D108" i="32"/>
  <c r="D102" i="32"/>
  <c r="D101" i="32"/>
  <c r="D100" i="32"/>
  <c r="D99" i="32"/>
  <c r="D98" i="32"/>
  <c r="D97" i="32"/>
  <c r="D96" i="32"/>
  <c r="D95" i="32"/>
  <c r="D94" i="32"/>
  <c r="D91" i="32"/>
  <c r="D90" i="32"/>
  <c r="D89" i="32"/>
  <c r="D88" i="32"/>
  <c r="D87" i="32"/>
  <c r="D84" i="32"/>
  <c r="C106" i="32"/>
  <c r="D82" i="32"/>
  <c r="D81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58" i="32"/>
  <c r="D57" i="32"/>
  <c r="D56" i="32"/>
  <c r="D83" i="32"/>
  <c r="D55" i="32"/>
  <c r="D54" i="32"/>
  <c r="C25" i="32"/>
  <c r="D52" i="32"/>
  <c r="D51" i="32"/>
  <c r="D50" i="32"/>
  <c r="D49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32" i="32"/>
  <c r="D31" i="32"/>
  <c r="D30" i="32"/>
  <c r="D29" i="32"/>
  <c r="D28" i="32"/>
  <c r="D27" i="32"/>
  <c r="D201" i="32" l="1"/>
  <c r="D202" i="32"/>
  <c r="D86" i="32"/>
  <c r="E85" i="32"/>
  <c r="D189" i="32"/>
  <c r="D107" i="32"/>
  <c r="D174" i="32"/>
  <c r="E59" i="32"/>
  <c r="D60" i="32"/>
  <c r="D196" i="32"/>
  <c r="E195" i="32"/>
  <c r="D18" i="32"/>
  <c r="D21" i="32"/>
  <c r="D19" i="32"/>
  <c r="D93" i="32"/>
  <c r="D14" i="32"/>
  <c r="D26" i="32"/>
  <c r="D180" i="32"/>
  <c r="E179" i="32"/>
  <c r="D186" i="32"/>
  <c r="E185" i="32"/>
  <c r="D161" i="32"/>
  <c r="C169" i="32"/>
  <c r="D105" i="32"/>
  <c r="D110" i="32"/>
  <c r="D53" i="32"/>
  <c r="E178" i="32" l="1"/>
  <c r="D171" i="32"/>
  <c r="E169" i="32"/>
  <c r="D170" i="32"/>
  <c r="E25" i="32"/>
  <c r="E92" i="32"/>
  <c r="E106" i="32"/>
  <c r="D168" i="32"/>
  <c r="D106" i="32" l="1"/>
  <c r="D92" i="32" l="1"/>
  <c r="D85" i="32" l="1"/>
  <c r="D59" i="32" l="1"/>
  <c r="D25" i="32" l="1"/>
  <c r="D23" i="32" l="1"/>
  <c r="D195" i="32" l="1"/>
  <c r="D187" i="32" l="1"/>
  <c r="D185" i="32" l="1"/>
  <c r="D179" i="32" l="1"/>
  <c r="D178" i="32" l="1"/>
  <c r="D169" i="32" l="1"/>
  <c r="D20" i="32" l="1"/>
  <c r="D12" i="32" l="1"/>
  <c r="C200" i="32"/>
  <c r="C199" i="32" s="1"/>
  <c r="D203" i="32"/>
  <c r="E132" i="32"/>
  <c r="E24" i="32" s="1"/>
  <c r="D135" i="32" l="1"/>
  <c r="C132" i="32"/>
  <c r="C24" i="32" s="1"/>
  <c r="C222" i="32" s="1"/>
  <c r="E200" i="32"/>
  <c r="E199" i="32" s="1"/>
  <c r="E222" i="32" s="1"/>
  <c r="D154" i="32"/>
  <c r="D200" i="32" l="1"/>
  <c r="D132" i="32"/>
  <c r="D24" i="32"/>
  <c r="D199" i="32" l="1"/>
  <c r="C224" i="31"/>
  <c r="C248" i="32" s="1"/>
  <c r="C227" i="32" s="1"/>
</calcChain>
</file>

<file path=xl/sharedStrings.xml><?xml version="1.0" encoding="utf-8"?>
<sst xmlns="http://schemas.openxmlformats.org/spreadsheetml/2006/main" count="8126" uniqueCount="437">
  <si>
    <t>1</t>
  </si>
  <si>
    <t>2</t>
  </si>
  <si>
    <t xml:space="preserve">  16529</t>
  </si>
  <si>
    <t xml:space="preserve">  Транспортные средства</t>
  </si>
  <si>
    <t xml:space="preserve">    1652901</t>
  </si>
  <si>
    <t xml:space="preserve">    Автомобили</t>
  </si>
  <si>
    <t xml:space="preserve">      Cobalt</t>
  </si>
  <si>
    <t xml:space="preserve">      Damas</t>
  </si>
  <si>
    <t xml:space="preserve">      Tracker</t>
  </si>
  <si>
    <t xml:space="preserve">      Gazel</t>
  </si>
  <si>
    <t xml:space="preserve">      TRAVERSE PREMIER-AT</t>
  </si>
  <si>
    <t xml:space="preserve">      Malibu-2</t>
  </si>
  <si>
    <t xml:space="preserve">  16535</t>
  </si>
  <si>
    <t xml:space="preserve">  Мебель, приспособления и оборудования</t>
  </si>
  <si>
    <t xml:space="preserve">    Мебель</t>
  </si>
  <si>
    <t xml:space="preserve">      Шкаф комбинированный</t>
  </si>
  <si>
    <t xml:space="preserve">      Офисный шкаф</t>
  </si>
  <si>
    <t xml:space="preserve">      Шкаф для одежды</t>
  </si>
  <si>
    <t xml:space="preserve">      Стол</t>
  </si>
  <si>
    <t xml:space="preserve">      Спец. стол для операционной кассы</t>
  </si>
  <si>
    <t xml:space="preserve">      Стул</t>
  </si>
  <si>
    <t xml:space="preserve">      скамейка</t>
  </si>
  <si>
    <t xml:space="preserve">      Кресло руководителя</t>
  </si>
  <si>
    <t xml:space="preserve">      кресло посетителя</t>
  </si>
  <si>
    <t xml:space="preserve">      кресло офисное</t>
  </si>
  <si>
    <t xml:space="preserve">      Стелаж</t>
  </si>
  <si>
    <t xml:space="preserve">      Мягкая мебель</t>
  </si>
  <si>
    <t xml:space="preserve">      кабинетный набор</t>
  </si>
  <si>
    <t xml:space="preserve">      кухонный гарнитур</t>
  </si>
  <si>
    <t xml:space="preserve">      Тележка</t>
  </si>
  <si>
    <t xml:space="preserve">      Тумба</t>
  </si>
  <si>
    <t xml:space="preserve">      Будка</t>
  </si>
  <si>
    <t xml:space="preserve">      Сейф металлический</t>
  </si>
  <si>
    <t xml:space="preserve">      Шкаф железный</t>
  </si>
  <si>
    <t xml:space="preserve">      сейф несгораемый</t>
  </si>
  <si>
    <t xml:space="preserve">      Прочее</t>
  </si>
  <si>
    <t xml:space="preserve">      Барьер, перегородки</t>
  </si>
  <si>
    <t xml:space="preserve">      Центр розничных услуг 24/7</t>
  </si>
  <si>
    <t xml:space="preserve">      столы для операторов с перегородками</t>
  </si>
  <si>
    <t xml:space="preserve">      перегородка для банкоматов</t>
  </si>
  <si>
    <t xml:space="preserve">      Масленный обогреватель</t>
  </si>
  <si>
    <t xml:space="preserve">      Ресепшн (стойка)</t>
  </si>
  <si>
    <t xml:space="preserve">      Трибуна</t>
  </si>
  <si>
    <t xml:space="preserve">    1653502</t>
  </si>
  <si>
    <t xml:space="preserve">    Компьютерные, периферийные устройства, оборудование по обработке данных</t>
  </si>
  <si>
    <t xml:space="preserve">      1653502001</t>
  </si>
  <si>
    <t xml:space="preserve">      Компьютер (комплект)</t>
  </si>
  <si>
    <t xml:space="preserve">      1653502002</t>
  </si>
  <si>
    <t xml:space="preserve">      Моноблок</t>
  </si>
  <si>
    <t xml:space="preserve">      1653502003</t>
  </si>
  <si>
    <t xml:space="preserve">      Ноутбук</t>
  </si>
  <si>
    <t xml:space="preserve">      1653502004</t>
  </si>
  <si>
    <t xml:space="preserve">      Принтер МФУ (3  в 1)</t>
  </si>
  <si>
    <t xml:space="preserve">      1653502005</t>
  </si>
  <si>
    <t xml:space="preserve">      Принтер лазерный</t>
  </si>
  <si>
    <t xml:space="preserve">      1653502006</t>
  </si>
  <si>
    <t xml:space="preserve">      Принтер цветной</t>
  </si>
  <si>
    <t xml:space="preserve">      1653502007</t>
  </si>
  <si>
    <t xml:space="preserve">      Ксерокс</t>
  </si>
  <si>
    <t xml:space="preserve">      1653502008</t>
  </si>
  <si>
    <t xml:space="preserve">      Сканер</t>
  </si>
  <si>
    <t xml:space="preserve">      1653502009</t>
  </si>
  <si>
    <t xml:space="preserve">      Сервер</t>
  </si>
  <si>
    <t xml:space="preserve">      1653502010</t>
  </si>
  <si>
    <t xml:space="preserve">      Модем</t>
  </si>
  <si>
    <t xml:space="preserve">      1653502011</t>
  </si>
  <si>
    <t xml:space="preserve">      Термопринтер</t>
  </si>
  <si>
    <t xml:space="preserve">      1653502012</t>
  </si>
  <si>
    <t xml:space="preserve">      HUB (свитч)</t>
  </si>
  <si>
    <t xml:space="preserve">      1653502013</t>
  </si>
  <si>
    <t xml:space="preserve">      Планшет</t>
  </si>
  <si>
    <t xml:space="preserve">      1653502014</t>
  </si>
  <si>
    <t xml:space="preserve">      Проектор</t>
  </si>
  <si>
    <t xml:space="preserve">      1653502015</t>
  </si>
  <si>
    <t xml:space="preserve">      Монитор</t>
  </si>
  <si>
    <t xml:space="preserve">      1653502016</t>
  </si>
  <si>
    <t xml:space="preserve">      Микрофон</t>
  </si>
  <si>
    <t xml:space="preserve">      1653502017</t>
  </si>
  <si>
    <t xml:space="preserve">      1653502018</t>
  </si>
  <si>
    <t xml:space="preserve">      Маршрутизатор</t>
  </si>
  <si>
    <t xml:space="preserve">      1653502019</t>
  </si>
  <si>
    <t xml:space="preserve">      Беспров точка доступа</t>
  </si>
  <si>
    <t xml:space="preserve">      1653502020</t>
  </si>
  <si>
    <t xml:space="preserve">      Веб Камера</t>
  </si>
  <si>
    <t xml:space="preserve">      1653502021</t>
  </si>
  <si>
    <t xml:space="preserve">      IP камера</t>
  </si>
  <si>
    <t xml:space="preserve">      1653502022</t>
  </si>
  <si>
    <t xml:space="preserve">      1653502023</t>
  </si>
  <si>
    <t xml:space="preserve">      1653502024</t>
  </si>
  <si>
    <t xml:space="preserve">      1653502025</t>
  </si>
  <si>
    <t xml:space="preserve">    1653503</t>
  </si>
  <si>
    <t xml:space="preserve">    Кассовые приборы</t>
  </si>
  <si>
    <t xml:space="preserve">      1653503001</t>
  </si>
  <si>
    <t xml:space="preserve">      Вакумный упаковщик</t>
  </si>
  <si>
    <t xml:space="preserve">      1653503002</t>
  </si>
  <si>
    <t xml:space="preserve">      Детектор валют</t>
  </si>
  <si>
    <t xml:space="preserve">      1653503003</t>
  </si>
  <si>
    <t xml:space="preserve">      Счётчик банкнот</t>
  </si>
  <si>
    <t xml:space="preserve">      1653503004</t>
  </si>
  <si>
    <t xml:space="preserve">      Банкнот сартировшик</t>
  </si>
  <si>
    <t xml:space="preserve">      1653503005</t>
  </si>
  <si>
    <t xml:space="preserve">      Тележка для перевоз денег</t>
  </si>
  <si>
    <t xml:space="preserve">      1653503006</t>
  </si>
  <si>
    <t xml:space="preserve">      Калькулятор ленточный</t>
  </si>
  <si>
    <t xml:space="preserve">    1653504</t>
  </si>
  <si>
    <t xml:space="preserve">    Безперебойное электропитание</t>
  </si>
  <si>
    <t xml:space="preserve">      1653504001</t>
  </si>
  <si>
    <t xml:space="preserve">      Генератор</t>
  </si>
  <si>
    <t xml:space="preserve">      1653504002</t>
  </si>
  <si>
    <t xml:space="preserve">      1653504003</t>
  </si>
  <si>
    <t xml:space="preserve">      Стабилизатор</t>
  </si>
  <si>
    <t xml:space="preserve">      1653504004</t>
  </si>
  <si>
    <t xml:space="preserve">      Трансформатор</t>
  </si>
  <si>
    <t xml:space="preserve">      1653504005</t>
  </si>
  <si>
    <t xml:space="preserve">      UPS, аккумуляторная батарея</t>
  </si>
  <si>
    <t xml:space="preserve">      1653504006</t>
  </si>
  <si>
    <t xml:space="preserve">      1653504007</t>
  </si>
  <si>
    <t xml:space="preserve">    1653505</t>
  </si>
  <si>
    <t xml:space="preserve">    Безопасность</t>
  </si>
  <si>
    <t xml:space="preserve">      1653505001</t>
  </si>
  <si>
    <t xml:space="preserve">      Биометрический терминал доступа,  терминал идентифик и контроля</t>
  </si>
  <si>
    <t xml:space="preserve">      1653505002</t>
  </si>
  <si>
    <t xml:space="preserve">      Видеонаблюдение</t>
  </si>
  <si>
    <t xml:space="preserve">      1653505003</t>
  </si>
  <si>
    <t xml:space="preserve">      Оптико-волокон кабель, ЛВС</t>
  </si>
  <si>
    <t xml:space="preserve">      1653505004</t>
  </si>
  <si>
    <t xml:space="preserve">      1653505005</t>
  </si>
  <si>
    <t xml:space="preserve">      1653505006</t>
  </si>
  <si>
    <t xml:space="preserve">      1653505007</t>
  </si>
  <si>
    <t xml:space="preserve">      1653505008</t>
  </si>
  <si>
    <t xml:space="preserve">      1653505009</t>
  </si>
  <si>
    <t xml:space="preserve">      1653505010</t>
  </si>
  <si>
    <t xml:space="preserve">      1653505011</t>
  </si>
  <si>
    <t xml:space="preserve">      1653505012</t>
  </si>
  <si>
    <t xml:space="preserve">      Расходы на удаленного просмотра видеонаблюдения 24/7, БХО и Филиалов</t>
  </si>
  <si>
    <t xml:space="preserve">      1653505013</t>
  </si>
  <si>
    <t xml:space="preserve">      Оборудование для охраны Приток-А</t>
  </si>
  <si>
    <t xml:space="preserve">      1653505014</t>
  </si>
  <si>
    <t xml:space="preserve">      Система STYX для модилных устройств Android и IOS</t>
  </si>
  <si>
    <t xml:space="preserve">      1653505015</t>
  </si>
  <si>
    <t xml:space="preserve">      Металлодетектор ручной для поста</t>
  </si>
  <si>
    <t xml:space="preserve">      1653505016</t>
  </si>
  <si>
    <t xml:space="preserve">      1653505017</t>
  </si>
  <si>
    <t xml:space="preserve">      1653505018</t>
  </si>
  <si>
    <t xml:space="preserve">      1653505019</t>
  </si>
  <si>
    <t xml:space="preserve">      1653505020</t>
  </si>
  <si>
    <t xml:space="preserve">      1653505021</t>
  </si>
  <si>
    <t xml:space="preserve">      1653505022</t>
  </si>
  <si>
    <t xml:space="preserve">      Рация</t>
  </si>
  <si>
    <t xml:space="preserve">      1653505023</t>
  </si>
  <si>
    <t xml:space="preserve">      1653505024</t>
  </si>
  <si>
    <t xml:space="preserve">      СУО IQueue - системный терминал  с сенсорным  экраном</t>
  </si>
  <si>
    <t xml:space="preserve">      1653505025</t>
  </si>
  <si>
    <t xml:space="preserve">    1653506</t>
  </si>
  <si>
    <t xml:space="preserve">    Бытовая техника</t>
  </si>
  <si>
    <t xml:space="preserve">      1653506001</t>
  </si>
  <si>
    <t xml:space="preserve">      1653506002</t>
  </si>
  <si>
    <t xml:space="preserve">      Микровалновка</t>
  </si>
  <si>
    <t xml:space="preserve">      1653506003</t>
  </si>
  <si>
    <t xml:space="preserve">      Обогреватель</t>
  </si>
  <si>
    <t xml:space="preserve">      1653506004</t>
  </si>
  <si>
    <t xml:space="preserve">      Пылесос</t>
  </si>
  <si>
    <t xml:space="preserve">      1653506005</t>
  </si>
  <si>
    <t xml:space="preserve">      Фотоаппарат</t>
  </si>
  <si>
    <t xml:space="preserve">      1653506006</t>
  </si>
  <si>
    <t xml:space="preserve">      Холодильник</t>
  </si>
  <si>
    <t xml:space="preserve">      1653506007</t>
  </si>
  <si>
    <t xml:space="preserve">      Чистка обуви</t>
  </si>
  <si>
    <t xml:space="preserve">      1653506008</t>
  </si>
  <si>
    <t xml:space="preserve">      Воздуходувка</t>
  </si>
  <si>
    <t xml:space="preserve">      1653506009</t>
  </si>
  <si>
    <t xml:space="preserve">      Газовая плита</t>
  </si>
  <si>
    <t xml:space="preserve">      1653506010</t>
  </si>
  <si>
    <t xml:space="preserve">      1653506011</t>
  </si>
  <si>
    <t xml:space="preserve">      1653506012</t>
  </si>
  <si>
    <t xml:space="preserve">      Газонокосилка</t>
  </si>
  <si>
    <t xml:space="preserve">      1653506013</t>
  </si>
  <si>
    <t xml:space="preserve">      1653506014</t>
  </si>
  <si>
    <t xml:space="preserve">      1653506015</t>
  </si>
  <si>
    <t xml:space="preserve">      электрическая плита</t>
  </si>
  <si>
    <t xml:space="preserve">      1653506016</t>
  </si>
  <si>
    <t xml:space="preserve">      Табло световой</t>
  </si>
  <si>
    <t xml:space="preserve">      1653506017</t>
  </si>
  <si>
    <t xml:space="preserve">      Стримянка (нарвон)</t>
  </si>
  <si>
    <t xml:space="preserve">      1653506018</t>
  </si>
  <si>
    <t xml:space="preserve">      Подставка под  технику</t>
  </si>
  <si>
    <t xml:space="preserve">      1653506019</t>
  </si>
  <si>
    <t xml:space="preserve">      Машинка для переплета</t>
  </si>
  <si>
    <t xml:space="preserve">      1653506020</t>
  </si>
  <si>
    <t xml:space="preserve">      1653506021</t>
  </si>
  <si>
    <t xml:space="preserve">      USB-адаптер</t>
  </si>
  <si>
    <t xml:space="preserve">      1653506022</t>
  </si>
  <si>
    <t xml:space="preserve">      Аппарат высокого давления</t>
  </si>
  <si>
    <t xml:space="preserve">      1653506023</t>
  </si>
  <si>
    <t xml:space="preserve">      1653506024</t>
  </si>
  <si>
    <t xml:space="preserve">      1653506025</t>
  </si>
  <si>
    <t xml:space="preserve">      1653506026</t>
  </si>
  <si>
    <t xml:space="preserve">      Термопот</t>
  </si>
  <si>
    <t xml:space="preserve">      Аппарат для мойки автом (карчер)</t>
  </si>
  <si>
    <t xml:space="preserve">      Вытяжка</t>
  </si>
  <si>
    <t xml:space="preserve">    1653507</t>
  </si>
  <si>
    <t xml:space="preserve">    Оргтехника</t>
  </si>
  <si>
    <t xml:space="preserve">      1653507002</t>
  </si>
  <si>
    <t xml:space="preserve">      Кондиционер</t>
  </si>
  <si>
    <t xml:space="preserve">      1653507003</t>
  </si>
  <si>
    <t xml:space="preserve">      кондиц колонного типа</t>
  </si>
  <si>
    <t xml:space="preserve">      1653507004</t>
  </si>
  <si>
    <t xml:space="preserve">      Котёл, водонагреватель Аристон</t>
  </si>
  <si>
    <t xml:space="preserve">      Кулер</t>
  </si>
  <si>
    <t xml:space="preserve">      1653507007</t>
  </si>
  <si>
    <t xml:space="preserve">      Насос, водяной насос</t>
  </si>
  <si>
    <t xml:space="preserve">      1653507008</t>
  </si>
  <si>
    <t xml:space="preserve">      Счетчик водяной</t>
  </si>
  <si>
    <t xml:space="preserve">      1653507009</t>
  </si>
  <si>
    <t xml:space="preserve">      Счетчик газовый</t>
  </si>
  <si>
    <t xml:space="preserve">      1653507010</t>
  </si>
  <si>
    <t xml:space="preserve">      Счетчик  электрический</t>
  </si>
  <si>
    <t xml:space="preserve">      1653507011</t>
  </si>
  <si>
    <t xml:space="preserve">      Телевизор</t>
  </si>
  <si>
    <t xml:space="preserve">      1653507012</t>
  </si>
  <si>
    <t xml:space="preserve">      Телефон</t>
  </si>
  <si>
    <t xml:space="preserve">      1653507013</t>
  </si>
  <si>
    <t xml:space="preserve">      IP-Телефон, видеотелефон</t>
  </si>
  <si>
    <t xml:space="preserve">      Электронная очередь,Модульное USB табло  10*20 см для оператора</t>
  </si>
  <si>
    <t xml:space="preserve">      Шлагбаум</t>
  </si>
  <si>
    <t xml:space="preserve">      Контейнер для мусора</t>
  </si>
  <si>
    <t xml:space="preserve">      Счетчик отопления</t>
  </si>
  <si>
    <t xml:space="preserve">  16541</t>
  </si>
  <si>
    <t xml:space="preserve">  Оборудование для осуществления расчетов платежными картами</t>
  </si>
  <si>
    <t xml:space="preserve">    1654101</t>
  </si>
  <si>
    <t xml:space="preserve">    Терминал</t>
  </si>
  <si>
    <t xml:space="preserve">      1654101001</t>
  </si>
  <si>
    <t xml:space="preserve">      Терминалы валютный</t>
  </si>
  <si>
    <t xml:space="preserve">      1654101002</t>
  </si>
  <si>
    <t xml:space="preserve">      1654101003</t>
  </si>
  <si>
    <t xml:space="preserve">      Evolis принтер</t>
  </si>
  <si>
    <t xml:space="preserve">      1654101005</t>
  </si>
  <si>
    <t xml:space="preserve">      Терминал Ingenico DESK 3500</t>
  </si>
  <si>
    <t xml:space="preserve">    1654102</t>
  </si>
  <si>
    <t xml:space="preserve">    Инфокиоск</t>
  </si>
  <si>
    <t xml:space="preserve">      1654102001</t>
  </si>
  <si>
    <t xml:space="preserve">    1654103</t>
  </si>
  <si>
    <t xml:space="preserve">    Банкомат</t>
  </si>
  <si>
    <t xml:space="preserve">      1654103001</t>
  </si>
  <si>
    <t xml:space="preserve">      Банкомат HUMO</t>
  </si>
  <si>
    <t xml:space="preserve">      1654103002</t>
  </si>
  <si>
    <t xml:space="preserve">      Банкомат валютный</t>
  </si>
  <si>
    <t xml:space="preserve">      1654103003</t>
  </si>
  <si>
    <t xml:space="preserve">      Картоматы</t>
  </si>
  <si>
    <t xml:space="preserve">      1654103004</t>
  </si>
  <si>
    <t xml:space="preserve">      кассета для банкоматов</t>
  </si>
  <si>
    <t xml:space="preserve">      1654103005</t>
  </si>
  <si>
    <t xml:space="preserve">      1654103006</t>
  </si>
  <si>
    <t xml:space="preserve">      1654103007</t>
  </si>
  <si>
    <t xml:space="preserve">    1654104</t>
  </si>
  <si>
    <t xml:space="preserve">    Эмбоссер</t>
  </si>
  <si>
    <t xml:space="preserve">      Процессинговый центр банка</t>
  </si>
  <si>
    <t xml:space="preserve">      Графический персонализатор ,эмбоссер</t>
  </si>
  <si>
    <t>16600</t>
  </si>
  <si>
    <t xml:space="preserve">  1660101</t>
  </si>
  <si>
    <t xml:space="preserve">  Програмное обеспечение</t>
  </si>
  <si>
    <t xml:space="preserve">    Oracle</t>
  </si>
  <si>
    <t xml:space="preserve">    Лицензии программных продуктов Microsoft</t>
  </si>
  <si>
    <t xml:space="preserve">    SWIFT</t>
  </si>
  <si>
    <t xml:space="preserve">    Мобильный банкинг</t>
  </si>
  <si>
    <t xml:space="preserve">    Пластиковые карты</t>
  </si>
  <si>
    <t xml:space="preserve">    Прогр. СМ-клиент</t>
  </si>
  <si>
    <t xml:space="preserve">    ПО ARIASOFT.HOST и ARIASOFT.T2P</t>
  </si>
  <si>
    <t xml:space="preserve">    NORMA программаси</t>
  </si>
  <si>
    <t xml:space="preserve">    Право испол. интерф взаим. (API) в програм. обеспеч. SVate для подкл. к процес. системе</t>
  </si>
  <si>
    <t xml:space="preserve">    Програм. обесп. "Falcongaze Secure Tower" Контроль MAIL: SMTP(S); POP3(S); MAPI; IMAP Контроль WEB; HTTP(S)</t>
  </si>
  <si>
    <t xml:space="preserve">  1660102</t>
  </si>
  <si>
    <t xml:space="preserve">  Прочие НМА</t>
  </si>
  <si>
    <t xml:space="preserve">    1660102001</t>
  </si>
  <si>
    <t xml:space="preserve">    Разработка, закуп и внедрение новых программных модулей</t>
  </si>
  <si>
    <t>Итого</t>
  </si>
  <si>
    <t xml:space="preserve">      стуля  3-местные  (изо,аэропорт)</t>
  </si>
  <si>
    <t xml:space="preserve">      Диск, расширит последоват портов,ҲДД, жесткий диск,система хранения данных</t>
  </si>
  <si>
    <t xml:space="preserve">      Прочеэ оборудование для оргтехники</t>
  </si>
  <si>
    <t xml:space="preserve">      Дизель генератор</t>
  </si>
  <si>
    <t xml:space="preserve">      Щит автоматического резерва АВП-250А</t>
  </si>
  <si>
    <t xml:space="preserve">      Сигнализация, средства охранно-пожарной сигнализатсии ,пожарный щит</t>
  </si>
  <si>
    <t xml:space="preserve">      Современный межсетевой экран для территориалных ОБУ</t>
  </si>
  <si>
    <t xml:space="preserve">      Сервер для Миcрософт Аcтиве Диреcторй для областных центров</t>
  </si>
  <si>
    <t xml:space="preserve">      Аппаратно-программный комплекс для сбора, анализа и мониторинга событий из различных источников для защиты ИТ-инфраструктур</t>
  </si>
  <si>
    <t xml:space="preserve">      Оборудование, инвентарь и спетсодежда ГО</t>
  </si>
  <si>
    <t xml:space="preserve">      СИEМ система по управлению информатсией о безопасности и управлении событиями безопасности.</t>
  </si>
  <si>
    <t xml:space="preserve">      ПАМ Контроль привилегированных ползователей</t>
  </si>
  <si>
    <t xml:space="preserve">      Настолный теннис</t>
  </si>
  <si>
    <t xml:space="preserve">      Контролный замер, текущий ремонт ,благоустройство</t>
  </si>
  <si>
    <t xml:space="preserve">      Информатион-паймент терминал (инфокиоск)</t>
  </si>
  <si>
    <t xml:space="preserve">      АДМ,  Автомотизированные пункт самообслуживания (ВТМ)</t>
  </si>
  <si>
    <t xml:space="preserve">     Электромобили (электромотоцикл)</t>
  </si>
  <si>
    <t xml:space="preserve">    Программное обеспечение  CRM</t>
  </si>
  <si>
    <t xml:space="preserve">      Микроавтобус</t>
  </si>
  <si>
    <t xml:space="preserve">      Витрины для золотых слитков</t>
  </si>
  <si>
    <t xml:space="preserve">      Кровать</t>
  </si>
  <si>
    <t xml:space="preserve">      Видеокамера (со звуком)</t>
  </si>
  <si>
    <t xml:space="preserve">      Видеокамера (без  звука)</t>
  </si>
  <si>
    <t xml:space="preserve">      Аппаратно-программный комплекс системы антифрод  - серверный комплекс</t>
  </si>
  <si>
    <t xml:space="preserve">      1653504008</t>
  </si>
  <si>
    <t xml:space="preserve">      1653504009</t>
  </si>
  <si>
    <t xml:space="preserve">      1653504010</t>
  </si>
  <si>
    <t xml:space="preserve">      1653504011</t>
  </si>
  <si>
    <t xml:space="preserve">      1653504012</t>
  </si>
  <si>
    <t xml:space="preserve">      Солнечный водонагреватель</t>
  </si>
  <si>
    <t xml:space="preserve">      1653504013</t>
  </si>
  <si>
    <t xml:space="preserve">      Электрощит</t>
  </si>
  <si>
    <t xml:space="preserve">      Конденсаторная установка</t>
  </si>
  <si>
    <t xml:space="preserve">      Датчик контактный</t>
  </si>
  <si>
    <t xml:space="preserve">      Батарея аккумуляторная никель-железные</t>
  </si>
  <si>
    <t xml:space="preserve">      Видиерегистратор</t>
  </si>
  <si>
    <t xml:space="preserve">      Коммутатор оптический (16 портов)</t>
  </si>
  <si>
    <t xml:space="preserve">      Коммутатор оптический (48 портов)</t>
  </si>
  <si>
    <t xml:space="preserve">      Межсетевой экран (безопасность)</t>
  </si>
  <si>
    <t xml:space="preserve">      Кофе машина</t>
  </si>
  <si>
    <t xml:space="preserve">      Счетчик (водомер)</t>
  </si>
  <si>
    <t xml:space="preserve">      Электрический велосипед с двигателем</t>
  </si>
  <si>
    <t xml:space="preserve">      Видеодомофон. домофон,мини АТС</t>
  </si>
  <si>
    <t xml:space="preserve">      Сенсорный информационный киоск</t>
  </si>
  <si>
    <t xml:space="preserve">      1654101004</t>
  </si>
  <si>
    <t xml:space="preserve">      Терминал кассов. аппар. РАХ А 930</t>
  </si>
  <si>
    <t xml:space="preserve">    ПО-безопастн. (MaxPatrol VМ.конфигурац. All-In-One)</t>
  </si>
  <si>
    <t xml:space="preserve">    ПО-безопастн.(SIEM) (MaxPatrol VМ.SIEM. All-In-One)</t>
  </si>
  <si>
    <t xml:space="preserve">    ПО-безопастность (DLP)</t>
  </si>
  <si>
    <t xml:space="preserve">      Уничтожитель  д/бумаг</t>
  </si>
  <si>
    <t xml:space="preserve">      CHEVROLET MONZA</t>
  </si>
  <si>
    <t xml:space="preserve">      Газовое оборуд. для служебных автомашин</t>
  </si>
  <si>
    <t xml:space="preserve">      Журнальный столик</t>
  </si>
  <si>
    <t xml:space="preserve">      прочие ,металлический лоток ,умывальник,  зеркало ,аптечка,</t>
  </si>
  <si>
    <t xml:space="preserve">      Телефон (мобильный)</t>
  </si>
  <si>
    <t xml:space="preserve">      Коммуникационный шкаф  (коммутатор)</t>
  </si>
  <si>
    <t xml:space="preserve">     Электромобильная станция</t>
  </si>
  <si>
    <t xml:space="preserve">      Солнечные батареи</t>
  </si>
  <si>
    <t xml:space="preserve">      Турникет , НВР</t>
  </si>
  <si>
    <t xml:space="preserve">      Приобретение дополнителных лицензии для аппаратного программного комплекса ДЛП</t>
  </si>
  <si>
    <t xml:space="preserve">      Огнетушитель</t>
  </si>
  <si>
    <t xml:space="preserve">      Доска</t>
  </si>
  <si>
    <t xml:space="preserve">      Наушники для колл-центра </t>
  </si>
  <si>
    <t xml:space="preserve">      Терминалы Uzcard</t>
  </si>
  <si>
    <t xml:space="preserve">      Терминал (HUMO)</t>
  </si>
  <si>
    <t>(минг сўм)</t>
  </si>
  <si>
    <t>Баланс хисобварағи</t>
  </si>
  <si>
    <t>Номи</t>
  </si>
  <si>
    <t>Сони</t>
  </si>
  <si>
    <t xml:space="preserve"> Нархи 
(1 бирлик учун)</t>
  </si>
  <si>
    <t>Жами суммаси</t>
  </si>
  <si>
    <t xml:space="preserve">      Банкомат UzCard</t>
  </si>
  <si>
    <t xml:space="preserve">      Прочее оборудование для работы с ПК</t>
  </si>
  <si>
    <t xml:space="preserve">  Нематериальные активы</t>
  </si>
  <si>
    <t xml:space="preserve">    Лицензии на антивирусное</t>
  </si>
  <si>
    <t xml:space="preserve">    Программы для Интернет банкинг</t>
  </si>
  <si>
    <t xml:space="preserve">    ПО- Подсистема Цифровие Сертификаты</t>
  </si>
  <si>
    <t xml:space="preserve">    Colvir - Разработка, закуп и внедрение новых программных модулей - Colvir</t>
  </si>
  <si>
    <t xml:space="preserve">    Антифроуд (ПО) (ПО определению мошеничества ПК)</t>
  </si>
  <si>
    <t>Бош бухгалтер</t>
  </si>
  <si>
    <t xml:space="preserve"> КУРС 13000</t>
  </si>
  <si>
    <t>ХТТ карталари филиалларда эмиссия килиш учун лицнзияни кейгантириш</t>
  </si>
  <si>
    <r>
      <rPr>
        <sz val="11"/>
        <color rgb="FFFF0000"/>
        <rFont val="Calibri"/>
        <family val="2"/>
        <charset val="204"/>
        <scheme val="minor"/>
      </rPr>
      <t xml:space="preserve">  муамоли</t>
    </r>
    <r>
      <rPr>
        <sz val="11"/>
        <color theme="1"/>
        <rFont val="Calibri"/>
        <family val="2"/>
        <charset val="204"/>
        <scheme val="minor"/>
      </rPr>
      <t xml:space="preserve"> - ПО Автоундирув</t>
    </r>
  </si>
  <si>
    <r>
      <rPr>
        <sz val="11"/>
        <color rgb="FFFF0000"/>
        <rFont val="Calibri"/>
        <family val="2"/>
        <charset val="204"/>
        <scheme val="minor"/>
      </rPr>
      <t xml:space="preserve">чакана- </t>
    </r>
    <r>
      <rPr>
        <sz val="11"/>
        <color theme="1"/>
        <rFont val="Calibri"/>
        <family val="2"/>
        <charset val="204"/>
        <scheme val="minor"/>
      </rPr>
      <t>Сертификация ХТТ (ХАЛКАРО ТУЛОВ ТИЗИМЛАРИ)</t>
    </r>
  </si>
  <si>
    <t xml:space="preserve">Банкомат ва POSтерминалларни VISA  ва  Mastercard ХTTдан ADVT ва M-Tip сертификатлардан утиш учун кушимча курилма сотиб олиш </t>
  </si>
  <si>
    <t>HUMO  UZCARD MTT (Махалий тулов тизими) билан  Host-Host лойихаси буйича эквайринг  жйнатиши буйича созламар амалга ошириш</t>
  </si>
  <si>
    <t xml:space="preserve">2 000 000 000 СУМ </t>
  </si>
  <si>
    <t xml:space="preserve">100 000 АКШ ДОЛ </t>
  </si>
  <si>
    <t xml:space="preserve">20 000 АКШ дол </t>
  </si>
  <si>
    <t>30 000  АКШ  дол</t>
  </si>
  <si>
    <t>150 000 АКШ дол</t>
  </si>
  <si>
    <t>4 000 000 000 сум</t>
  </si>
  <si>
    <r>
      <rPr>
        <sz val="11"/>
        <color rgb="FFFF0000"/>
        <rFont val="Calibri"/>
        <family val="2"/>
        <charset val="204"/>
        <scheme val="minor"/>
      </rPr>
      <t>Хавфсизлик</t>
    </r>
    <r>
      <rPr>
        <sz val="11"/>
        <color theme="1"/>
        <rFont val="Calibri"/>
        <family val="2"/>
        <charset val="204"/>
        <scheme val="minor"/>
      </rPr>
      <t xml:space="preserve"> -РАМ  тизимини жорий этиш </t>
    </r>
  </si>
  <si>
    <t>Керио Контроль тизимига лицензия сотиб олиш</t>
  </si>
  <si>
    <t>264 000 000 сум</t>
  </si>
  <si>
    <t>SOS (Security Operation Center) тизимини жорий этиш</t>
  </si>
  <si>
    <t>8 000 000 000 сум</t>
  </si>
  <si>
    <t>Ситуационный центр (Вазиятлар маркази) жорий этиш</t>
  </si>
  <si>
    <t>50 000 000 000 сум</t>
  </si>
  <si>
    <t>итого</t>
  </si>
  <si>
    <t>10</t>
  </si>
  <si>
    <t>5</t>
  </si>
  <si>
    <t>3</t>
  </si>
  <si>
    <t xml:space="preserve">      Прочие оборудование для оргтехники</t>
  </si>
  <si>
    <t>РEЖАСИ</t>
  </si>
  <si>
    <t>"Туронбанк" АТБ Бухоро банк хизматлари марказининг 2025 йилда асосий воситалар ва номоддий активлар сотиб олиш бўйича</t>
  </si>
  <si>
    <t>"Туронбанк" АТБ Қарши банк хизматлари марказининг 2025 йилда асосий воситалар ва номоддий активлар сотиб олиш бўйича</t>
  </si>
  <si>
    <t>"Туронбанк" АТБ Навоий банк хизматлари марказининг 2025 йилда асосий воситалар ва номоддий активлар сотиб олиш бўйича</t>
  </si>
  <si>
    <t>"Туронбанк" АТБ Наманган банк хизматлари марказининг 2025 йилда асосий воситалар ва номоддий активлар сотиб олиш бўйича</t>
  </si>
  <si>
    <t>"Туронбанк" АТБ Самарқанд банк хизматлари марказининг 2025 йилда асосий воситалар ва номоддий активлар сотиб олиш бўйича</t>
  </si>
  <si>
    <t>"Туронбанк" АТБ Сурхондарё банк хизматлари марказининг 2025 йилда асосий воситалар ва номоддий активлар сотиб олиш бўйича</t>
  </si>
  <si>
    <t>"Туронбанк" АТБ Сирдарё банк хизматлари марказининг 2025 йилда асосий воситалар ва номоддий активлар сотиб олиш бўйича</t>
  </si>
  <si>
    <t>"Туронбанк" АТБ Тошкент шахар банк хизматлари марказининг 2025 йилда асосий воситалар ва номоддий активлар сотиб олиш бўйича</t>
  </si>
  <si>
    <t>"Туронбанк" АТБ Фарғона банк хизматлари марказининг 2025 йилда асосий воситалар ва номоддий активлар сотиб олиш бўйича</t>
  </si>
  <si>
    <t>"Туронбанк" АТБ Хоразм банк хизматлари марказининг 2025 йилда асосий воситалар ва номоддий активлар сотиб олиш бўйича</t>
  </si>
  <si>
    <t>"Туронбанк" АТБ Қорақолпоғистон банк хизматлари марказининг 2025 йилда асосий воситалар ва номоддий активлар сотиб олиш бўйича</t>
  </si>
  <si>
    <t>"Туронбанк" АТБ Жиззах банк хизматлари марказининг 2025 йилда асосий воситалар ва номоддий активлар сотиб олиш бўйича</t>
  </si>
  <si>
    <t>"Туронбанк" АТБ Миробод банк хизматлари марказининг 2025 йилда асосий воситалар ва номоддий активлар сотиб олиш бўйича</t>
  </si>
  <si>
    <t>"Туронбанк" АТБ Шахрисабз банк хизматлари марказининг 2025 йилда асосий воситалар ва номоддий активлар сотиб олиш бўйича</t>
  </si>
  <si>
    <t>"Туронбанк" АТБ Зангиота банк хизматлари марказининг 2025 йилда асосий воситалар ва номоддий активлар сотиб олиш бўйича</t>
  </si>
  <si>
    <t>"Туронбанк" АТБ Яшнобод банк хизматлари марказининг 2025 йилда асосий воситалар ва номоддий активлар сотиб олиш бўйича</t>
  </si>
  <si>
    <t>"Туронбанк" АТБ Чилонзор банк хизматлари марказининг 2025 йилда асосий воситалар ва номоддий активлар сотиб олиш бўйича</t>
  </si>
  <si>
    <t>"Туронбанк" АТБ Юнусобод банк хизматлари марказининг 2025 йилда асосий воситалар ва номоддий активлар сотиб олиш бўйича</t>
  </si>
  <si>
    <t>"Туронбанк" АТБ М.Улуғбек банк хизматлари марказининг 2025 йилда асосий воситалар ва номоддий активлар сотиб олиш бўйича</t>
  </si>
  <si>
    <t>"Туронбанк" АТБ Булунғур бизнесни ривожлантириш марказининг 2025 йилда асосий воситалар ва номоддий активлар сотиб олиш бўйича</t>
  </si>
  <si>
    <t>"Туронбанк" АТБ Бош офисининг 2025 йилда асосий воситалар ва номоддий активлар сотиб олиш бўйича</t>
  </si>
  <si>
    <t>Ш.Э.Бозоров</t>
  </si>
  <si>
    <t>"Туронбанк" АТБнинг   2025 йилда асосий воситалар ва номоддий активлар сотиб олиш бўйича</t>
  </si>
  <si>
    <t>3-илова</t>
  </si>
  <si>
    <t>Планшеты 133 шт на сумму 756105 тыс  раздадут махалям</t>
  </si>
  <si>
    <t xml:space="preserve">факт </t>
  </si>
  <si>
    <t>19909,19907</t>
  </si>
  <si>
    <t>19907,19909</t>
  </si>
  <si>
    <t>план</t>
  </si>
  <si>
    <t xml:space="preserve">факт по итогу </t>
  </si>
  <si>
    <t xml:space="preserve">факт по филиалам </t>
  </si>
  <si>
    <t xml:space="preserve">газовое оборудование </t>
  </si>
  <si>
    <t>369600+27187.875</t>
  </si>
  <si>
    <t>с 2024 г.</t>
  </si>
  <si>
    <t>604800.3 валют терминал  с 2024 г 300 шт</t>
  </si>
  <si>
    <t>1606946 НА 16609 СЧЕТЕ</t>
  </si>
  <si>
    <t xml:space="preserve">    Пластиковые карты Процессинг центр</t>
  </si>
  <si>
    <t>Стройка здания  аванс  19907 - 501200 тыс сум +52500 тыс сум+351500 тыс сум+312500 тыс сум = 1 217 700</t>
  </si>
  <si>
    <t xml:space="preserve">      Аппарат высокого давления -модуль расширения </t>
  </si>
  <si>
    <t xml:space="preserve">      Аппарат высокого давления-модуль расширения</t>
  </si>
  <si>
    <t xml:space="preserve">2*19980 ВОЗВРАТ </t>
  </si>
  <si>
    <t xml:space="preserve">9600*1 ВОЗВРАТ </t>
  </si>
  <si>
    <t xml:space="preserve">5*16000=80000 возврат </t>
  </si>
  <si>
    <t>усилитель звука</t>
  </si>
  <si>
    <t>устройство компенсац реакт мощн</t>
  </si>
  <si>
    <t>СЕРВЕР-система хранения данных,цифровой микшер пульт</t>
  </si>
  <si>
    <t>для калл центра терминал</t>
  </si>
  <si>
    <t>Июль ғприобретено мебель благотворит для библиотеки - стол,стул,стеллаж на сумму 64 000 ,00</t>
  </si>
  <si>
    <t xml:space="preserve">взял за них 00446 за счет их лимита </t>
  </si>
  <si>
    <t xml:space="preserve">взял за них 00446 счет их лимита </t>
  </si>
  <si>
    <t xml:space="preserve">взял 00446 за них счет их лимита </t>
  </si>
  <si>
    <t>дверь</t>
  </si>
  <si>
    <t xml:space="preserve">освежитель воздуха </t>
  </si>
  <si>
    <t xml:space="preserve">спорт тренажеры </t>
  </si>
  <si>
    <t>дверь,освежитель воздуха, спорт инвентарь-тренажеры</t>
  </si>
  <si>
    <t xml:space="preserve"> 1072500 ундирув с 2024 г.+558000 для банкоматов ПО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</si>
</sst>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_р_._-;\-* #,##0.00_р_._-;_-* &quot;-&quot;??_р_._-;_-@_-"/>
    <numFmt numFmtId="165" formatCode="_-* #,##0_р_._-;\-* #,##0_р_._-;_-* &quot;-&quot;??_р_._-;_-@_-"/>
    <numFmt numFmtId="166" formatCode="_-* #,##0.00\ _₽_-;\-* #,##0.00\ _₽_-;_-* &quot;-&quot;??\ _₽_-;_-@_-"/>
    <numFmt numFmtId="167" formatCode="_-* #,##0_-;\-* #,##0_-;_-* &quot;-&quot;??_-;_-@_-"/>
    <numFmt numFmtId="168" formatCode="#,##0_ ;\-#,##0\ 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12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indexed="8"/>
      <name val="Courier"/>
    </font>
    <font>
      <sz val="11"/>
      <color rgb="FF00B0F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sz val="9"/>
      <color theme="1"/>
      <name val="Arial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36" fillId="0" borderId="0"/>
    <xf numFmtId="0" fontId="36" fillId="0" borderId="0"/>
  </cellStyleXfs>
  <cellXfs count="238">
    <xf numFmtId="0" fontId="0" fillId="0" borderId="0" xfId="0"/>
    <xf numFmtId="165" fontId="19" fillId="0" borderId="0" xfId="43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1" fillId="0" borderId="0" xfId="4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0" fillId="0" borderId="0" xfId="43" applyNumberFormat="1" applyFont="1" applyAlignment="1">
      <alignment horizontal="center" vertical="center"/>
    </xf>
    <xf numFmtId="43" fontId="21" fillId="0" borderId="0" xfId="42" applyFont="1" applyAlignment="1">
      <alignment horizontal="center" vertical="center"/>
    </xf>
    <xf numFmtId="43" fontId="20" fillId="0" borderId="0" xfId="42" applyFont="1" applyAlignment="1">
      <alignment horizontal="center" vertical="center"/>
    </xf>
    <xf numFmtId="43" fontId="23" fillId="0" borderId="0" xfId="42" applyFont="1" applyAlignment="1">
      <alignment horizontal="center" vertical="center" wrapText="1"/>
    </xf>
    <xf numFmtId="43" fontId="0" fillId="0" borderId="0" xfId="42" applyFont="1" applyBorder="1" applyAlignment="1">
      <alignment horizontal="center" vertical="center"/>
    </xf>
    <xf numFmtId="0" fontId="34" fillId="0" borderId="0" xfId="0" applyFont="1"/>
    <xf numFmtId="1" fontId="29" fillId="33" borderId="13" xfId="0" applyNumberFormat="1" applyFont="1" applyFill="1" applyBorder="1" applyAlignment="1">
      <alignment horizontal="center" vertical="center"/>
    </xf>
    <xf numFmtId="43" fontId="0" fillId="33" borderId="13" xfId="42" applyFont="1" applyFill="1" applyBorder="1" applyAlignment="1">
      <alignment horizontal="center" vertical="center"/>
    </xf>
    <xf numFmtId="0" fontId="26" fillId="33" borderId="13" xfId="0" applyFont="1" applyFill="1" applyBorder="1" applyAlignment="1">
      <alignment vertical="top" wrapText="1"/>
    </xf>
    <xf numFmtId="43" fontId="0" fillId="0" borderId="13" xfId="42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43" fontId="29" fillId="33" borderId="13" xfId="42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43" fontId="37" fillId="0" borderId="0" xfId="42" applyFont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43" fontId="25" fillId="0" borderId="11" xfId="42" applyFont="1" applyFill="1" applyBorder="1" applyAlignment="1">
      <alignment horizontal="center" vertical="center" wrapText="1"/>
    </xf>
    <xf numFmtId="43" fontId="25" fillId="0" borderId="10" xfId="42" applyFont="1" applyFill="1" applyBorder="1" applyAlignment="1">
      <alignment horizontal="center" vertical="center" wrapText="1"/>
    </xf>
    <xf numFmtId="43" fontId="25" fillId="0" borderId="12" xfId="42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7" fillId="34" borderId="13" xfId="0" applyFont="1" applyFill="1" applyBorder="1" applyAlignment="1">
      <alignment horizontal="center" vertical="center" wrapText="1"/>
    </xf>
    <xf numFmtId="0" fontId="27" fillId="34" borderId="13" xfId="0" applyFont="1" applyFill="1" applyBorder="1" applyAlignment="1">
      <alignment vertical="top" wrapText="1"/>
    </xf>
    <xf numFmtId="1" fontId="16" fillId="34" borderId="13" xfId="0" applyNumberFormat="1" applyFont="1" applyFill="1" applyBorder="1" applyAlignment="1">
      <alignment horizontal="center" vertical="center"/>
    </xf>
    <xf numFmtId="43" fontId="16" fillId="34" borderId="13" xfId="42" applyFont="1" applyFill="1" applyBorder="1" applyAlignment="1">
      <alignment horizontal="center" vertical="center"/>
    </xf>
    <xf numFmtId="1" fontId="31" fillId="34" borderId="13" xfId="0" applyNumberFormat="1" applyFont="1" applyFill="1" applyBorder="1" applyAlignment="1">
      <alignment horizontal="center" vertical="center"/>
    </xf>
    <xf numFmtId="0" fontId="27" fillId="34" borderId="13" xfId="0" applyFont="1" applyFill="1" applyBorder="1" applyAlignment="1">
      <alignment vertical="center" wrapText="1"/>
    </xf>
    <xf numFmtId="1" fontId="29" fillId="34" borderId="13" xfId="0" applyNumberFormat="1" applyFont="1" applyFill="1" applyBorder="1" applyAlignment="1">
      <alignment horizontal="center" vertical="center"/>
    </xf>
    <xf numFmtId="43" fontId="0" fillId="34" borderId="13" xfId="42" applyFont="1" applyFill="1" applyBorder="1" applyAlignment="1">
      <alignment horizontal="center" vertical="center"/>
    </xf>
    <xf numFmtId="0" fontId="27" fillId="35" borderId="13" xfId="0" applyFont="1" applyFill="1" applyBorder="1" applyAlignment="1">
      <alignment vertical="top" wrapText="1"/>
    </xf>
    <xf numFmtId="1" fontId="31" fillId="35" borderId="13" xfId="0" applyNumberFormat="1" applyFont="1" applyFill="1" applyBorder="1" applyAlignment="1">
      <alignment horizontal="center" vertical="center"/>
    </xf>
    <xf numFmtId="43" fontId="16" fillId="35" borderId="13" xfId="42" applyFont="1" applyFill="1" applyBorder="1" applyAlignment="1">
      <alignment horizontal="center" vertical="center"/>
    </xf>
    <xf numFmtId="0" fontId="27" fillId="35" borderId="13" xfId="0" applyFont="1" applyFill="1" applyBorder="1" applyAlignment="1">
      <alignment horizontal="center" vertical="center" wrapText="1"/>
    </xf>
    <xf numFmtId="0" fontId="28" fillId="35" borderId="13" xfId="0" applyFont="1" applyFill="1" applyBorder="1" applyAlignment="1">
      <alignment vertical="top" wrapText="1"/>
    </xf>
    <xf numFmtId="0" fontId="20" fillId="0" borderId="0" xfId="0" applyFont="1" applyAlignment="1" applyProtection="1">
      <alignment horizontal="center" vertical="center"/>
      <protection locked="0"/>
    </xf>
    <xf numFmtId="0" fontId="32" fillId="33" borderId="13" xfId="0" applyFont="1" applyFill="1" applyBorder="1" applyAlignment="1">
      <alignment vertical="top" wrapText="1"/>
    </xf>
    <xf numFmtId="0" fontId="35" fillId="0" borderId="13" xfId="0" applyFont="1" applyBorder="1" applyAlignment="1">
      <alignment vertical="top" wrapText="1"/>
    </xf>
    <xf numFmtId="0" fontId="28" fillId="36" borderId="13" xfId="0" applyFont="1" applyFill="1" applyBorder="1" applyAlignment="1">
      <alignment horizontal="center" vertical="center" wrapText="1"/>
    </xf>
    <xf numFmtId="0" fontId="28" fillId="36" borderId="13" xfId="0" applyFont="1" applyFill="1" applyBorder="1" applyAlignment="1">
      <alignment vertical="top" wrapText="1"/>
    </xf>
    <xf numFmtId="43" fontId="16" fillId="36" borderId="13" xfId="42" applyFont="1" applyFill="1" applyBorder="1" applyAlignment="1">
      <alignment horizontal="center" vertical="center"/>
    </xf>
    <xf numFmtId="43" fontId="0" fillId="36" borderId="13" xfId="42" applyFont="1" applyFill="1" applyBorder="1" applyAlignment="1">
      <alignment horizontal="center" vertical="center"/>
    </xf>
    <xf numFmtId="1" fontId="29" fillId="36" borderId="13" xfId="0" applyNumberFormat="1" applyFont="1" applyFill="1" applyBorder="1" applyAlignment="1">
      <alignment horizontal="center" vertical="center"/>
    </xf>
    <xf numFmtId="43" fontId="29" fillId="34" borderId="13" xfId="42" applyFont="1" applyFill="1" applyBorder="1" applyAlignment="1">
      <alignment horizontal="center" vertical="center"/>
    </xf>
    <xf numFmtId="1" fontId="29" fillId="37" borderId="13" xfId="0" applyNumberFormat="1" applyFont="1" applyFill="1" applyBorder="1" applyAlignment="1">
      <alignment horizontal="center" vertical="center"/>
    </xf>
    <xf numFmtId="43" fontId="0" fillId="37" borderId="13" xfId="42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43" fontId="16" fillId="0" borderId="0" xfId="42" applyFont="1" applyBorder="1" applyAlignment="1">
      <alignment horizontal="center" vertical="center"/>
    </xf>
    <xf numFmtId="43" fontId="34" fillId="0" borderId="0" xfId="42" applyFont="1" applyBorder="1" applyAlignment="1">
      <alignment horizontal="center" vertical="center"/>
    </xf>
    <xf numFmtId="0" fontId="38" fillId="34" borderId="13" xfId="0" applyFont="1" applyFill="1" applyBorder="1" applyAlignment="1">
      <alignment vertical="top" wrapText="1"/>
    </xf>
    <xf numFmtId="43" fontId="31" fillId="34" borderId="13" xfId="42" applyFont="1" applyFill="1" applyBorder="1" applyAlignment="1">
      <alignment horizontal="center" vertical="center"/>
    </xf>
    <xf numFmtId="0" fontId="26" fillId="0" borderId="13" xfId="0" applyFont="1" applyBorder="1" applyAlignment="1">
      <alignment vertical="center" wrapText="1"/>
    </xf>
    <xf numFmtId="43" fontId="1" fillId="34" borderId="13" xfId="42" applyFont="1" applyFill="1" applyBorder="1" applyAlignment="1">
      <alignment horizontal="center" vertical="center"/>
    </xf>
    <xf numFmtId="1" fontId="29" fillId="38" borderId="13" xfId="0" applyNumberFormat="1" applyFont="1" applyFill="1" applyBorder="1" applyAlignment="1">
      <alignment horizontal="center" vertical="center"/>
    </xf>
    <xf numFmtId="43" fontId="0" fillId="38" borderId="13" xfId="42" applyFont="1" applyFill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0" fontId="34" fillId="0" borderId="13" xfId="0" applyFont="1" applyBorder="1" applyAlignment="1">
      <alignment wrapText="1"/>
    </xf>
    <xf numFmtId="43" fontId="25" fillId="0" borderId="13" xfId="42" applyFont="1" applyFill="1" applyBorder="1" applyAlignment="1">
      <alignment horizontal="center" vertical="center" wrapText="1"/>
    </xf>
    <xf numFmtId="1" fontId="31" fillId="36" borderId="13" xfId="0" applyNumberFormat="1" applyFont="1" applyFill="1" applyBorder="1" applyAlignment="1">
      <alignment horizontal="center" vertical="center"/>
    </xf>
    <xf numFmtId="43" fontId="16" fillId="36" borderId="13" xfId="42" applyFont="1" applyFill="1" applyBorder="1" applyAlignment="1">
      <alignment vertical="center"/>
    </xf>
    <xf numFmtId="43" fontId="31" fillId="37" borderId="13" xfId="42" applyFont="1" applyFill="1" applyBorder="1" applyAlignment="1">
      <alignment horizontal="center" vertical="center"/>
    </xf>
    <xf numFmtId="166" fontId="16" fillId="0" borderId="13" xfId="0" applyNumberFormat="1" applyFont="1" applyBorder="1" applyAlignment="1">
      <alignment horizontal="center" vertical="center"/>
    </xf>
    <xf numFmtId="43" fontId="16" fillId="0" borderId="13" xfId="42" applyFont="1" applyBorder="1" applyAlignment="1">
      <alignment horizontal="center" vertical="center"/>
    </xf>
    <xf numFmtId="49" fontId="0" fillId="33" borderId="13" xfId="0" applyNumberFormat="1" applyFill="1" applyBorder="1" applyAlignment="1">
      <alignment horizontal="center" vertical="top"/>
    </xf>
    <xf numFmtId="0" fontId="0" fillId="33" borderId="13" xfId="0" applyFill="1" applyBorder="1" applyAlignment="1">
      <alignment horizontal="center" vertical="top"/>
    </xf>
    <xf numFmtId="43" fontId="0" fillId="33" borderId="13" xfId="42" applyFont="1" applyFill="1" applyBorder="1" applyAlignment="1">
      <alignment vertical="top"/>
    </xf>
    <xf numFmtId="43" fontId="16" fillId="34" borderId="13" xfId="42" applyFont="1" applyFill="1" applyBorder="1" applyAlignment="1">
      <alignment vertical="center"/>
    </xf>
    <xf numFmtId="43" fontId="31" fillId="34" borderId="13" xfId="42" applyFont="1" applyFill="1" applyBorder="1" applyAlignment="1">
      <alignment vertical="center"/>
    </xf>
    <xf numFmtId="43" fontId="1" fillId="33" borderId="13" xfId="42" applyFont="1" applyFill="1" applyBorder="1" applyAlignment="1">
      <alignment horizontal="center" vertical="center"/>
    </xf>
    <xf numFmtId="43" fontId="1" fillId="0" borderId="0" xfId="42" applyFont="1" applyBorder="1" applyAlignment="1">
      <alignment horizontal="center" vertical="center"/>
    </xf>
    <xf numFmtId="4" fontId="39" fillId="0" borderId="0" xfId="0" applyNumberFormat="1" applyFont="1"/>
    <xf numFmtId="4" fontId="39" fillId="0" borderId="0" xfId="0" applyNumberFormat="1" applyFont="1" applyAlignment="1">
      <alignment horizontal="center" vertical="center"/>
    </xf>
    <xf numFmtId="1" fontId="31" fillId="37" borderId="13" xfId="0" applyNumberFormat="1" applyFont="1" applyFill="1" applyBorder="1" applyAlignment="1">
      <alignment horizontal="center" vertical="center"/>
    </xf>
    <xf numFmtId="43" fontId="16" fillId="37" borderId="13" xfId="42" applyFont="1" applyFill="1" applyBorder="1" applyAlignment="1">
      <alignment horizontal="center" vertical="center"/>
    </xf>
    <xf numFmtId="167" fontId="29" fillId="33" borderId="13" xfId="42" applyNumberFormat="1" applyFont="1" applyFill="1" applyBorder="1" applyAlignment="1">
      <alignment horizontal="center" vertical="center"/>
    </xf>
    <xf numFmtId="43" fontId="0" fillId="0" borderId="13" xfId="42" applyFont="1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40" fillId="33" borderId="14" xfId="0" applyFont="1" applyFill="1" applyBorder="1" applyAlignment="1">
      <alignment horizontal="center" vertical="center"/>
    </xf>
    <xf numFmtId="43" fontId="0" fillId="33" borderId="14" xfId="42" applyFont="1" applyFill="1" applyBorder="1" applyAlignment="1">
      <alignment horizontal="center" vertical="center"/>
    </xf>
    <xf numFmtId="0" fontId="0" fillId="33" borderId="12" xfId="0" applyFill="1" applyBorder="1" applyAlignment="1">
      <alignment horizontal="center"/>
    </xf>
    <xf numFmtId="43" fontId="0" fillId="33" borderId="13" xfId="42" applyFont="1" applyFill="1" applyBorder="1" applyAlignment="1">
      <alignment horizontal="center"/>
    </xf>
    <xf numFmtId="0" fontId="0" fillId="33" borderId="12" xfId="0" applyFill="1" applyBorder="1" applyAlignment="1">
      <alignment horizontal="center" vertical="center"/>
    </xf>
    <xf numFmtId="43" fontId="0" fillId="33" borderId="14" xfId="42" applyFont="1" applyFill="1" applyBorder="1" applyAlignment="1">
      <alignment horizontal="right" vertical="center"/>
    </xf>
    <xf numFmtId="3" fontId="29" fillId="33" borderId="13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31" fillId="38" borderId="13" xfId="0" applyNumberFormat="1" applyFont="1" applyFill="1" applyBorder="1" applyAlignment="1">
      <alignment horizontal="center" vertical="center"/>
    </xf>
    <xf numFmtId="43" fontId="16" fillId="38" borderId="13" xfId="42" applyFont="1" applyFill="1" applyBorder="1" applyAlignment="1">
      <alignment horizontal="center" vertical="center"/>
    </xf>
    <xf numFmtId="43" fontId="29" fillId="39" borderId="13" xfId="4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3" xfId="0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41" fillId="0" borderId="0" xfId="0" applyFont="1"/>
    <xf numFmtId="43" fontId="29" fillId="37" borderId="13" xfId="42" applyFont="1" applyFill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43" fontId="0" fillId="0" borderId="0" xfId="0" applyNumberFormat="1"/>
    <xf numFmtId="165" fontId="30" fillId="0" borderId="0" xfId="43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3" fontId="22" fillId="0" borderId="0" xfId="42" applyFont="1" applyAlignment="1">
      <alignment horizontal="center" vertical="center"/>
    </xf>
    <xf numFmtId="165" fontId="30" fillId="0" borderId="0" xfId="43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15" xfId="0" applyBorder="1" applyAlignment="1">
      <alignment wrapText="1"/>
    </xf>
    <xf numFmtId="43" fontId="20" fillId="0" borderId="0" xfId="42" applyFont="1" applyAlignment="1" applyProtection="1">
      <alignment horizontal="center" vertical="center"/>
      <protection locked="0"/>
    </xf>
    <xf numFmtId="43" fontId="25" fillId="0" borderId="13" xfId="42" applyFont="1" applyBorder="1" applyAlignment="1">
      <alignment horizontal="center" vertical="center" wrapText="1"/>
    </xf>
    <xf numFmtId="43" fontId="31" fillId="36" borderId="13" xfId="42" applyFont="1" applyFill="1" applyBorder="1" applyAlignment="1">
      <alignment horizontal="center" vertical="center"/>
    </xf>
    <xf numFmtId="43" fontId="31" fillId="35" borderId="13" xfId="42" applyFont="1" applyFill="1" applyBorder="1" applyAlignment="1">
      <alignment horizontal="center" vertical="center"/>
    </xf>
    <xf numFmtId="43" fontId="31" fillId="38" borderId="13" xfId="42" applyFont="1" applyFill="1" applyBorder="1" applyAlignment="1">
      <alignment horizontal="center" vertical="center"/>
    </xf>
    <xf numFmtId="43" fontId="16" fillId="0" borderId="0" xfId="42" applyFont="1" applyAlignment="1">
      <alignment horizontal="center" vertical="center"/>
    </xf>
    <xf numFmtId="43" fontId="39" fillId="0" borderId="0" xfId="42" applyFont="1" applyBorder="1" applyAlignment="1">
      <alignment horizontal="center" vertical="center"/>
    </xf>
    <xf numFmtId="43" fontId="39" fillId="0" borderId="0" xfId="42" applyFont="1" applyAlignment="1">
      <alignment horizontal="center" vertical="center"/>
    </xf>
    <xf numFmtId="43" fontId="29" fillId="38" borderId="13" xfId="42" applyFont="1" applyFill="1" applyBorder="1" applyAlignment="1">
      <alignment horizontal="center" vertical="center"/>
    </xf>
    <xf numFmtId="43" fontId="0" fillId="0" borderId="0" xfId="42" applyFont="1" applyAlignment="1">
      <alignment horizontal="center" vertical="center"/>
    </xf>
    <xf numFmtId="43" fontId="29" fillId="36" borderId="13" xfId="42" applyFont="1" applyFill="1" applyBorder="1" applyAlignment="1">
      <alignment horizontal="center" vertical="center"/>
    </xf>
    <xf numFmtId="43" fontId="0" fillId="33" borderId="13" xfId="42" applyFont="1" applyFill="1" applyBorder="1" applyAlignment="1">
      <alignment horizontal="center" vertical="top"/>
    </xf>
    <xf numFmtId="167" fontId="20" fillId="0" borderId="0" xfId="42" applyNumberFormat="1" applyFont="1" applyAlignment="1">
      <alignment horizontal="center" vertical="center"/>
    </xf>
    <xf numFmtId="167" fontId="20" fillId="0" borderId="0" xfId="42" applyNumberFormat="1" applyFont="1" applyAlignment="1" applyProtection="1">
      <alignment horizontal="center" vertical="center"/>
      <protection locked="0"/>
    </xf>
    <xf numFmtId="167" fontId="21" fillId="0" borderId="0" xfId="42" applyNumberFormat="1" applyFont="1" applyBorder="1" applyAlignment="1">
      <alignment horizontal="center" vertical="center"/>
    </xf>
    <xf numFmtId="167" fontId="25" fillId="0" borderId="11" xfId="42" applyNumberFormat="1" applyFont="1" applyFill="1" applyBorder="1" applyAlignment="1">
      <alignment horizontal="center" vertical="center" wrapText="1"/>
    </xf>
    <xf numFmtId="167" fontId="25" fillId="0" borderId="13" xfId="42" applyNumberFormat="1" applyFont="1" applyBorder="1" applyAlignment="1">
      <alignment horizontal="center" vertical="center" wrapText="1"/>
    </xf>
    <xf numFmtId="167" fontId="0" fillId="36" borderId="13" xfId="42" applyNumberFormat="1" applyFont="1" applyFill="1" applyBorder="1" applyAlignment="1">
      <alignment horizontal="center" vertical="center"/>
    </xf>
    <xf numFmtId="167" fontId="16" fillId="34" borderId="13" xfId="42" applyNumberFormat="1" applyFont="1" applyFill="1" applyBorder="1" applyAlignment="1">
      <alignment horizontal="center" vertical="center"/>
    </xf>
    <xf numFmtId="167" fontId="29" fillId="34" borderId="13" xfId="42" applyNumberFormat="1" applyFont="1" applyFill="1" applyBorder="1" applyAlignment="1">
      <alignment horizontal="center" vertical="center"/>
    </xf>
    <xf numFmtId="167" fontId="29" fillId="36" borderId="13" xfId="42" applyNumberFormat="1" applyFont="1" applyFill="1" applyBorder="1" applyAlignment="1">
      <alignment horizontal="center" vertical="center"/>
    </xf>
    <xf numFmtId="167" fontId="31" fillId="34" borderId="13" xfId="42" applyNumberFormat="1" applyFont="1" applyFill="1" applyBorder="1" applyAlignment="1">
      <alignment horizontal="center" vertical="center"/>
    </xf>
    <xf numFmtId="167" fontId="31" fillId="35" borderId="13" xfId="42" applyNumberFormat="1" applyFont="1" applyFill="1" applyBorder="1" applyAlignment="1">
      <alignment horizontal="center" vertical="center"/>
    </xf>
    <xf numFmtId="167" fontId="29" fillId="38" borderId="13" xfId="42" applyNumberFormat="1" applyFont="1" applyFill="1" applyBorder="1" applyAlignment="1">
      <alignment horizontal="center" vertical="center"/>
    </xf>
    <xf numFmtId="167" fontId="29" fillId="37" borderId="13" xfId="42" applyNumberFormat="1" applyFont="1" applyFill="1" applyBorder="1" applyAlignment="1">
      <alignment horizontal="center" vertical="center"/>
    </xf>
    <xf numFmtId="167" fontId="0" fillId="0" borderId="0" xfId="42" applyNumberFormat="1" applyFont="1" applyAlignment="1">
      <alignment horizontal="center" vertical="center"/>
    </xf>
    <xf numFmtId="167" fontId="34" fillId="0" borderId="0" xfId="42" applyNumberFormat="1" applyFont="1" applyAlignment="1">
      <alignment horizontal="center" vertical="center"/>
    </xf>
    <xf numFmtId="168" fontId="25" fillId="0" borderId="13" xfId="42" applyNumberFormat="1" applyFont="1" applyBorder="1" applyAlignment="1">
      <alignment horizontal="center" vertical="center" wrapText="1"/>
    </xf>
    <xf numFmtId="168" fontId="16" fillId="36" borderId="13" xfId="42" applyNumberFormat="1" applyFont="1" applyFill="1" applyBorder="1" applyAlignment="1">
      <alignment horizontal="center" vertical="center"/>
    </xf>
    <xf numFmtId="168" fontId="16" fillId="0" borderId="13" xfId="0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 vertical="center"/>
    </xf>
    <xf numFmtId="1" fontId="16" fillId="0" borderId="13" xfId="42" applyNumberFormat="1" applyFont="1" applyBorder="1" applyAlignment="1">
      <alignment horizontal="center" vertical="center"/>
    </xf>
    <xf numFmtId="43" fontId="0" fillId="33" borderId="0" xfId="42" applyFont="1" applyFill="1" applyBorder="1" applyAlignment="1">
      <alignment horizontal="center" vertical="center"/>
    </xf>
    <xf numFmtId="43" fontId="29" fillId="33" borderId="0" xfId="42" applyFont="1" applyFill="1" applyBorder="1" applyAlignment="1">
      <alignment horizontal="center" vertical="center"/>
    </xf>
    <xf numFmtId="1" fontId="29" fillId="34" borderId="0" xfId="0" applyNumberFormat="1" applyFont="1" applyFill="1" applyAlignment="1">
      <alignment horizontal="center" vertical="center"/>
    </xf>
    <xf numFmtId="43" fontId="29" fillId="34" borderId="0" xfId="42" applyFont="1" applyFill="1" applyBorder="1" applyAlignment="1">
      <alignment horizontal="center" vertical="center"/>
    </xf>
    <xf numFmtId="1" fontId="29" fillId="36" borderId="0" xfId="0" applyNumberFormat="1" applyFont="1" applyFill="1" applyAlignment="1">
      <alignment horizontal="center" vertical="center"/>
    </xf>
    <xf numFmtId="1" fontId="31" fillId="34" borderId="0" xfId="0" applyNumberFormat="1" applyFont="1" applyFill="1" applyAlignment="1">
      <alignment horizontal="center" vertical="center"/>
    </xf>
    <xf numFmtId="4" fontId="0" fillId="0" borderId="0" xfId="0" applyNumberFormat="1"/>
    <xf numFmtId="43" fontId="29" fillId="40" borderId="0" xfId="42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" fontId="16" fillId="34" borderId="0" xfId="0" applyNumberFormat="1" applyFont="1" applyFill="1" applyAlignment="1">
      <alignment horizontal="center" vertical="center"/>
    </xf>
    <xf numFmtId="1" fontId="31" fillId="35" borderId="0" xfId="0" applyNumberFormat="1" applyFont="1" applyFill="1" applyAlignment="1">
      <alignment horizontal="center" vertical="center"/>
    </xf>
    <xf numFmtId="1" fontId="29" fillId="38" borderId="0" xfId="0" applyNumberFormat="1" applyFont="1" applyFill="1" applyAlignment="1">
      <alignment horizontal="center" vertical="center"/>
    </xf>
    <xf numFmtId="1" fontId="31" fillId="38" borderId="0" xfId="0" applyNumberFormat="1" applyFont="1" applyFill="1" applyAlignment="1">
      <alignment horizontal="center" vertical="center"/>
    </xf>
    <xf numFmtId="1" fontId="29" fillId="37" borderId="0" xfId="0" applyNumberFormat="1" applyFont="1" applyFill="1" applyAlignment="1">
      <alignment horizontal="center" vertical="center"/>
    </xf>
    <xf numFmtId="0" fontId="34" fillId="0" borderId="0" xfId="0" applyFont="1" applyAlignment="1">
      <alignment wrapText="1"/>
    </xf>
    <xf numFmtId="0" fontId="0" fillId="40" borderId="0" xfId="0" applyFill="1"/>
    <xf numFmtId="0" fontId="0" fillId="40" borderId="0" xfId="0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16" fillId="0" borderId="0" xfId="42" applyNumberFormat="1" applyFont="1" applyBorder="1" applyAlignment="1">
      <alignment horizontal="center" vertical="center"/>
    </xf>
    <xf numFmtId="0" fontId="0" fillId="0" borderId="16" xfId="0" applyBorder="1"/>
    <xf numFmtId="168" fontId="16" fillId="36" borderId="16" xfId="42" applyNumberFormat="1" applyFont="1" applyFill="1" applyBorder="1" applyAlignment="1">
      <alignment horizontal="center" vertical="center"/>
    </xf>
    <xf numFmtId="43" fontId="16" fillId="36" borderId="16" xfId="42" applyFont="1" applyFill="1" applyBorder="1" applyAlignment="1">
      <alignment horizontal="center" vertical="center"/>
    </xf>
    <xf numFmtId="1" fontId="16" fillId="34" borderId="16" xfId="0" applyNumberFormat="1" applyFont="1" applyFill="1" applyBorder="1" applyAlignment="1">
      <alignment horizontal="center" vertical="center"/>
    </xf>
    <xf numFmtId="43" fontId="16" fillId="34" borderId="16" xfId="42" applyFont="1" applyFill="1" applyBorder="1" applyAlignment="1">
      <alignment horizontal="center" vertical="center"/>
    </xf>
    <xf numFmtId="1" fontId="29" fillId="33" borderId="16" xfId="0" applyNumberFormat="1" applyFont="1" applyFill="1" applyBorder="1" applyAlignment="1">
      <alignment horizontal="center" vertical="center"/>
    </xf>
    <xf numFmtId="43" fontId="0" fillId="33" borderId="16" xfId="42" applyFont="1" applyFill="1" applyBorder="1" applyAlignment="1">
      <alignment horizontal="center" vertical="center"/>
    </xf>
    <xf numFmtId="43" fontId="29" fillId="33" borderId="16" xfId="42" applyFont="1" applyFill="1" applyBorder="1" applyAlignment="1">
      <alignment horizontal="center" vertical="center"/>
    </xf>
    <xf numFmtId="1" fontId="29" fillId="37" borderId="16" xfId="0" applyNumberFormat="1" applyFont="1" applyFill="1" applyBorder="1" applyAlignment="1">
      <alignment horizontal="center" vertical="center"/>
    </xf>
    <xf numFmtId="43" fontId="31" fillId="34" borderId="16" xfId="42" applyFont="1" applyFill="1" applyBorder="1" applyAlignment="1">
      <alignment horizontal="center" vertical="center"/>
    </xf>
    <xf numFmtId="43" fontId="31" fillId="36" borderId="16" xfId="42" applyFont="1" applyFill="1" applyBorder="1" applyAlignment="1">
      <alignment horizontal="center" vertical="center"/>
    </xf>
    <xf numFmtId="1" fontId="29" fillId="34" borderId="16" xfId="0" applyNumberFormat="1" applyFont="1" applyFill="1" applyBorder="1" applyAlignment="1">
      <alignment horizontal="center" vertical="center"/>
    </xf>
    <xf numFmtId="43" fontId="0" fillId="34" borderId="16" xfId="42" applyFont="1" applyFill="1" applyBorder="1" applyAlignment="1">
      <alignment horizontal="center" vertical="center"/>
    </xf>
    <xf numFmtId="43" fontId="29" fillId="34" borderId="16" xfId="42" applyFont="1" applyFill="1" applyBorder="1" applyAlignment="1">
      <alignment horizontal="center" vertical="center"/>
    </xf>
    <xf numFmtId="1" fontId="31" fillId="34" borderId="16" xfId="0" applyNumberFormat="1" applyFont="1" applyFill="1" applyBorder="1" applyAlignment="1">
      <alignment horizontal="center" vertical="center"/>
    </xf>
    <xf numFmtId="1" fontId="31" fillId="35" borderId="16" xfId="0" applyNumberFormat="1" applyFont="1" applyFill="1" applyBorder="1" applyAlignment="1">
      <alignment horizontal="center" vertical="center"/>
    </xf>
    <xf numFmtId="43" fontId="16" fillId="35" borderId="16" xfId="42" applyFont="1" applyFill="1" applyBorder="1" applyAlignment="1">
      <alignment horizontal="center" vertical="center"/>
    </xf>
    <xf numFmtId="43" fontId="31" fillId="35" borderId="16" xfId="42" applyFont="1" applyFill="1" applyBorder="1" applyAlignment="1">
      <alignment horizontal="center" vertical="center"/>
    </xf>
    <xf numFmtId="43" fontId="1" fillId="34" borderId="16" xfId="42" applyFont="1" applyFill="1" applyBorder="1" applyAlignment="1">
      <alignment horizontal="center" vertical="center"/>
    </xf>
    <xf numFmtId="1" fontId="31" fillId="38" borderId="16" xfId="0" applyNumberFormat="1" applyFont="1" applyFill="1" applyBorder="1" applyAlignment="1">
      <alignment horizontal="center" vertical="center"/>
    </xf>
    <xf numFmtId="43" fontId="16" fillId="38" borderId="16" xfId="42" applyFont="1" applyFill="1" applyBorder="1" applyAlignment="1">
      <alignment horizontal="center" vertical="center"/>
    </xf>
    <xf numFmtId="43" fontId="31" fillId="38" borderId="16" xfId="42" applyFont="1" applyFill="1" applyBorder="1" applyAlignment="1">
      <alignment horizontal="center" vertical="center"/>
    </xf>
    <xf numFmtId="43" fontId="0" fillId="37" borderId="16" xfId="42" applyFont="1" applyFill="1" applyBorder="1" applyAlignment="1">
      <alignment horizontal="center" vertical="center"/>
    </xf>
    <xf numFmtId="43" fontId="29" fillId="37" borderId="16" xfId="42" applyFont="1" applyFill="1" applyBorder="1" applyAlignment="1">
      <alignment horizontal="center" vertical="center"/>
    </xf>
    <xf numFmtId="168" fontId="16" fillId="0" borderId="16" xfId="0" applyNumberFormat="1" applyFont="1" applyBorder="1" applyAlignment="1">
      <alignment horizontal="center" vertical="center"/>
    </xf>
    <xf numFmtId="43" fontId="16" fillId="0" borderId="16" xfId="42" applyFont="1" applyBorder="1" applyAlignment="1">
      <alignment horizontal="center" vertical="center"/>
    </xf>
    <xf numFmtId="0" fontId="29" fillId="41" borderId="16" xfId="0" applyFont="1" applyFill="1" applyBorder="1"/>
    <xf numFmtId="0" fontId="0" fillId="37" borderId="16" xfId="0" applyFill="1" applyBorder="1"/>
    <xf numFmtId="0" fontId="0" fillId="34" borderId="16" xfId="0" applyFill="1" applyBorder="1"/>
    <xf numFmtId="0" fontId="16" fillId="0" borderId="16" xfId="0" applyFont="1" applyBorder="1"/>
    <xf numFmtId="166" fontId="16" fillId="0" borderId="16" xfId="0" applyNumberFormat="1" applyFont="1" applyBorder="1"/>
    <xf numFmtId="0" fontId="0" fillId="42" borderId="16" xfId="0" applyFill="1" applyBorder="1"/>
    <xf numFmtId="0" fontId="16" fillId="42" borderId="16" xfId="0" applyFont="1" applyFill="1" applyBorder="1"/>
    <xf numFmtId="0" fontId="16" fillId="34" borderId="16" xfId="0" applyFont="1" applyFill="1" applyBorder="1"/>
    <xf numFmtId="43" fontId="25" fillId="0" borderId="16" xfId="42" applyFont="1" applyFill="1" applyBorder="1" applyAlignment="1">
      <alignment horizontal="center" vertical="center" wrapText="1"/>
    </xf>
    <xf numFmtId="0" fontId="26" fillId="33" borderId="16" xfId="0" applyFont="1" applyFill="1" applyBorder="1" applyAlignment="1">
      <alignment vertical="top" wrapText="1"/>
    </xf>
    <xf numFmtId="0" fontId="0" fillId="33" borderId="16" xfId="0" applyFill="1" applyBorder="1" applyAlignment="1">
      <alignment horizontal="center" vertical="top"/>
    </xf>
    <xf numFmtId="166" fontId="16" fillId="0" borderId="0" xfId="0" applyNumberFormat="1" applyFont="1"/>
    <xf numFmtId="43" fontId="25" fillId="0" borderId="17" xfId="42" applyFont="1" applyFill="1" applyBorder="1" applyAlignment="1">
      <alignment horizontal="center" vertical="center" wrapText="1"/>
    </xf>
    <xf numFmtId="43" fontId="25" fillId="0" borderId="17" xfId="42" applyFont="1" applyBorder="1" applyAlignment="1">
      <alignment horizontal="center" vertical="center" wrapText="1"/>
    </xf>
    <xf numFmtId="43" fontId="16" fillId="36" borderId="17" xfId="42" applyFont="1" applyFill="1" applyBorder="1" applyAlignment="1">
      <alignment horizontal="center" vertical="center"/>
    </xf>
    <xf numFmtId="43" fontId="16" fillId="34" borderId="17" xfId="42" applyFont="1" applyFill="1" applyBorder="1" applyAlignment="1">
      <alignment horizontal="center" vertical="center"/>
    </xf>
    <xf numFmtId="43" fontId="29" fillId="33" borderId="17" xfId="42" applyFont="1" applyFill="1" applyBorder="1" applyAlignment="1">
      <alignment horizontal="center" vertical="center"/>
    </xf>
    <xf numFmtId="43" fontId="31" fillId="34" borderId="17" xfId="42" applyFont="1" applyFill="1" applyBorder="1" applyAlignment="1">
      <alignment horizontal="center" vertical="center"/>
    </xf>
    <xf numFmtId="43" fontId="29" fillId="36" borderId="17" xfId="42" applyFont="1" applyFill="1" applyBorder="1" applyAlignment="1">
      <alignment horizontal="center" vertical="center"/>
    </xf>
    <xf numFmtId="43" fontId="31" fillId="35" borderId="17" xfId="42" applyFont="1" applyFill="1" applyBorder="1" applyAlignment="1">
      <alignment horizontal="center" vertical="center"/>
    </xf>
    <xf numFmtId="43" fontId="29" fillId="34" borderId="17" xfId="42" applyFont="1" applyFill="1" applyBorder="1" applyAlignment="1">
      <alignment horizontal="center" vertical="center"/>
    </xf>
    <xf numFmtId="43" fontId="29" fillId="38" borderId="17" xfId="42" applyFont="1" applyFill="1" applyBorder="1" applyAlignment="1">
      <alignment horizontal="center" vertical="center"/>
    </xf>
    <xf numFmtId="43" fontId="29" fillId="37" borderId="17" xfId="42" applyFont="1" applyFill="1" applyBorder="1" applyAlignment="1">
      <alignment horizontal="center" vertical="center"/>
    </xf>
    <xf numFmtId="43" fontId="16" fillId="0" borderId="17" xfId="42" applyFont="1" applyBorder="1" applyAlignment="1">
      <alignment horizontal="center" vertical="center"/>
    </xf>
    <xf numFmtId="0" fontId="27" fillId="34" borderId="16" xfId="0" applyFont="1" applyFill="1" applyBorder="1" applyAlignment="1">
      <alignment vertical="top" wrapText="1"/>
    </xf>
    <xf numFmtId="43" fontId="0" fillId="36" borderId="17" xfId="42" applyFont="1" applyFill="1" applyBorder="1" applyAlignment="1">
      <alignment horizontal="center" vertical="center"/>
    </xf>
    <xf numFmtId="43" fontId="31" fillId="37" borderId="17" xfId="42" applyFont="1" applyFill="1" applyBorder="1" applyAlignment="1">
      <alignment horizontal="center" vertical="center"/>
    </xf>
    <xf numFmtId="167" fontId="16" fillId="0" borderId="13" xfId="42" applyNumberFormat="1" applyFont="1" applyBorder="1" applyAlignment="1">
      <alignment horizontal="center" vertical="center"/>
    </xf>
    <xf numFmtId="166" fontId="42" fillId="0" borderId="0" xfId="0" applyNumberFormat="1" applyFont="1"/>
    <xf numFmtId="0" fontId="42" fillId="0" borderId="0" xfId="0" applyFont="1" applyAlignment="1">
      <alignment horizontal="right"/>
    </xf>
    <xf numFmtId="0" fontId="35" fillId="0" borderId="16" xfId="0" applyFont="1" applyBorder="1" applyAlignment="1">
      <alignment vertical="top" wrapText="1"/>
    </xf>
    <xf numFmtId="0" fontId="32" fillId="33" borderId="16" xfId="0" applyFont="1" applyFill="1" applyBorder="1" applyAlignment="1">
      <alignment vertical="top" wrapText="1"/>
    </xf>
    <xf numFmtId="0" fontId="38" fillId="34" borderId="16" xfId="0" applyFont="1" applyFill="1" applyBorder="1" applyAlignment="1">
      <alignment vertical="top" wrapText="1"/>
    </xf>
    <xf numFmtId="0" fontId="28" fillId="36" borderId="16" xfId="0" applyFont="1" applyFill="1" applyBorder="1" applyAlignment="1">
      <alignment vertical="top" wrapText="1"/>
    </xf>
    <xf numFmtId="1" fontId="29" fillId="36" borderId="16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7" fillId="34" borderId="16" xfId="0" applyFont="1" applyFill="1" applyBorder="1" applyAlignment="1">
      <alignment vertical="center" wrapText="1"/>
    </xf>
    <xf numFmtId="0" fontId="28" fillId="35" borderId="16" xfId="0" applyFont="1" applyFill="1" applyBorder="1" applyAlignment="1">
      <alignment vertical="top" wrapText="1"/>
    </xf>
    <xf numFmtId="0" fontId="27" fillId="35" borderId="16" xfId="0" applyFont="1" applyFill="1" applyBorder="1" applyAlignment="1">
      <alignment vertical="top" wrapText="1"/>
    </xf>
    <xf numFmtId="1" fontId="29" fillId="38" borderId="16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right" wrapText="1"/>
    </xf>
    <xf numFmtId="166" fontId="43" fillId="0" borderId="0" xfId="0" applyNumberFormat="1" applyFont="1"/>
    <xf numFmtId="0" fontId="43" fillId="0" borderId="0" xfId="0" applyFont="1"/>
    <xf numFmtId="0" fontId="14" fillId="0" borderId="16" xfId="0" applyFont="1" applyBorder="1"/>
    <xf numFmtId="0" fontId="14" fillId="0" borderId="0" xfId="0" applyFont="1"/>
    <xf numFmtId="0" fontId="0" fillId="38" borderId="16" xfId="0" applyFill="1" applyBorder="1"/>
    <xf numFmtId="0" fontId="44" fillId="33" borderId="16" xfId="0" applyFont="1" applyFill="1" applyBorder="1" applyAlignment="1">
      <alignment vertical="top" wrapText="1"/>
    </xf>
    <xf numFmtId="1" fontId="14" fillId="33" borderId="16" xfId="0" applyNumberFormat="1" applyFont="1" applyFill="1" applyBorder="1" applyAlignment="1">
      <alignment horizontal="center" vertical="center"/>
    </xf>
    <xf numFmtId="1" fontId="0" fillId="33" borderId="16" xfId="0" applyNumberFormat="1" applyFill="1" applyBorder="1" applyAlignment="1">
      <alignment horizontal="center" vertical="center"/>
    </xf>
    <xf numFmtId="0" fontId="29" fillId="0" borderId="16" xfId="0" applyFont="1" applyBorder="1"/>
    <xf numFmtId="0" fontId="45" fillId="33" borderId="16" xfId="0" applyFont="1" applyFill="1" applyBorder="1" applyAlignment="1">
      <alignment vertical="top" wrapText="1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</cellXfs>
  <cellStyles count="47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4" xr:uid="{5A76CF1B-6F7E-4797-8DBD-770F1EDA7591}"/>
    <cellStyle name="Обычный 3" xfId="46" xr:uid="{D4AF9A51-BEF6-42C5-BCC6-D8C89EFFFD59}"/>
    <cellStyle name="Обычный 4" xfId="45" xr:uid="{2EF7786D-C5B7-4658-9C1B-70CE1E865C56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Финансовый 2" xfId="43" xr:uid="{00000000-0005-0000-0000-00002A000000}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107</xdr:row>
      <xdr:rowOff>0</xdr:rowOff>
    </xdr:from>
    <xdr:to>
      <xdr:col>5</xdr:col>
      <xdr:colOff>295275</xdr:colOff>
      <xdr:row>108</xdr:row>
      <xdr:rowOff>114300</xdr:rowOff>
    </xdr:to>
    <xdr:sp macro="" textlink="">
      <xdr:nvSpPr>
        <xdr:cNvPr id="25601" name="AutoShape 1" descr="Turonbank">
          <a:extLst>
            <a:ext uri="{FF2B5EF4-FFF2-40B4-BE49-F238E27FC236}">
              <a16:creationId xmlns:a16="http://schemas.microsoft.com/office/drawing/2014/main" id="{B26446CD-1424-611E-95FE-6990BA5B00FD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46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1162050</xdr:colOff>
      <xdr:row>107</xdr:row>
      <xdr:rowOff>0</xdr:rowOff>
    </xdr:from>
    <xdr:ext cx="304800" cy="304800"/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EE035EEF-FE39-4065-BB0F-08068C5FAC9E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160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652C4954-8C8C-40A4-BFDB-2DC03B730184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6CCCACB2-BF7B-46C7-A9ED-1AD9569737D8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2D6DFF51-CDF4-457E-B79F-7B23F0EEFCC3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7C5429A3-3C24-4C7F-B820-E62F7E3016D4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111</xdr:row>
      <xdr:rowOff>19050</xdr:rowOff>
    </xdr:from>
    <xdr:to>
      <xdr:col>5</xdr:col>
      <xdr:colOff>304800</xdr:colOff>
      <xdr:row>112</xdr:row>
      <xdr:rowOff>133350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31D7D68D-2BDC-4191-BD7D-F8D653E8AC44}"/>
            </a:ext>
          </a:extLst>
        </xdr:cNvPr>
        <xdr:cNvSpPr>
          <a:spLocks noChangeAspect="1" noChangeArrowheads="1"/>
        </xdr:cNvSpPr>
      </xdr:nvSpPr>
      <xdr:spPr bwMode="auto">
        <a:xfrm>
          <a:off x="7239000" y="2225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1114425</xdr:colOff>
      <xdr:row>111</xdr:row>
      <xdr:rowOff>47625</xdr:rowOff>
    </xdr:from>
    <xdr:to>
      <xdr:col>5</xdr:col>
      <xdr:colOff>247650</xdr:colOff>
      <xdr:row>112</xdr:row>
      <xdr:rowOff>161925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9AAD3315-4E2C-4E29-B022-CA1C2128326D}"/>
            </a:ext>
          </a:extLst>
        </xdr:cNvPr>
        <xdr:cNvSpPr>
          <a:spLocks noChangeAspect="1" noChangeArrowheads="1"/>
        </xdr:cNvSpPr>
      </xdr:nvSpPr>
      <xdr:spPr bwMode="auto">
        <a:xfrm>
          <a:off x="7181850" y="2228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61770DDB-53EC-4377-BDDD-7193698F6123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114</xdr:row>
      <xdr:rowOff>95250</xdr:rowOff>
    </xdr:from>
    <xdr:to>
      <xdr:col>5</xdr:col>
      <xdr:colOff>200025</xdr:colOff>
      <xdr:row>115</xdr:row>
      <xdr:rowOff>209550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07097582-BA0A-4B61-ABC2-432F04559387}"/>
            </a:ext>
          </a:extLst>
        </xdr:cNvPr>
        <xdr:cNvSpPr>
          <a:spLocks noChangeAspect="1" noChangeArrowheads="1"/>
        </xdr:cNvSpPr>
      </xdr:nvSpPr>
      <xdr:spPr bwMode="auto">
        <a:xfrm>
          <a:off x="7134225" y="2290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1942F314-4694-4B56-9094-DF5DA76D72AA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990600</xdr:colOff>
      <xdr:row>113</xdr:row>
      <xdr:rowOff>28575</xdr:rowOff>
    </xdr:from>
    <xdr:to>
      <xdr:col>5</xdr:col>
      <xdr:colOff>123825</xdr:colOff>
      <xdr:row>114</xdr:row>
      <xdr:rowOff>142875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4D63C02F-9DA5-4A18-8F7A-8CAB148289F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D561B316-14CF-4627-88EB-2D82570AB01A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3" name="AutoShape 1" descr="Turonbank">
          <a:extLst>
            <a:ext uri="{FF2B5EF4-FFF2-40B4-BE49-F238E27FC236}">
              <a16:creationId xmlns:a16="http://schemas.microsoft.com/office/drawing/2014/main" id="{D79C2481-43D4-4950-887E-2E11C72EDB08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4" name="AutoShape 1" descr="Turonbank">
          <a:extLst>
            <a:ext uri="{FF2B5EF4-FFF2-40B4-BE49-F238E27FC236}">
              <a16:creationId xmlns:a16="http://schemas.microsoft.com/office/drawing/2014/main" id="{776305D0-4470-4A44-A617-F68D37E3F12A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ru-RU"/>
            <a:t>13</a:t>
          </a:r>
        </a:p>
      </xdr:txBody>
    </xdr:sp>
    <xdr:clientData/>
  </xdr:twoCellAnchor>
  <xdr:twoCellAnchor editAs="oneCell">
    <xdr:from>
      <xdr:col>5</xdr:col>
      <xdr:colOff>0</xdr:colOff>
      <xdr:row>107</xdr:row>
      <xdr:rowOff>0</xdr:rowOff>
    </xdr:from>
    <xdr:to>
      <xdr:col>6</xdr:col>
      <xdr:colOff>9525</xdr:colOff>
      <xdr:row>108</xdr:row>
      <xdr:rowOff>9525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C27DC42-8899-C5AF-408D-5EA95A6B1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20526375"/>
          <a:ext cx="619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455D405F-8D9A-42C9-86D1-495D9D74469B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F16FC53C-2B3B-44F2-A0F5-60B1CED958B4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1152525</xdr:colOff>
      <xdr:row>111</xdr:row>
      <xdr:rowOff>0</xdr:rowOff>
    </xdr:from>
    <xdr:to>
      <xdr:col>4</xdr:col>
      <xdr:colOff>1457325</xdr:colOff>
      <xdr:row>112</xdr:row>
      <xdr:rowOff>114300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7656AB75-F578-482E-A8E7-DD388F09AA03}"/>
            </a:ext>
          </a:extLst>
        </xdr:cNvPr>
        <xdr:cNvSpPr>
          <a:spLocks noChangeAspect="1" noChangeArrowheads="1"/>
        </xdr:cNvSpPr>
      </xdr:nvSpPr>
      <xdr:spPr bwMode="auto">
        <a:xfrm>
          <a:off x="7219950" y="2243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1152525</xdr:colOff>
      <xdr:row>111</xdr:row>
      <xdr:rowOff>0</xdr:rowOff>
    </xdr:from>
    <xdr:to>
      <xdr:col>13</xdr:col>
      <xdr:colOff>1457325</xdr:colOff>
      <xdr:row>113</xdr:row>
      <xdr:rowOff>38100</xdr:rowOff>
    </xdr:to>
    <xdr:sp macro="" textlink="">
      <xdr:nvSpPr>
        <xdr:cNvPr id="3" name="AutoShape 1" descr="Turonbank">
          <a:extLst>
            <a:ext uri="{FF2B5EF4-FFF2-40B4-BE49-F238E27FC236}">
              <a16:creationId xmlns:a16="http://schemas.microsoft.com/office/drawing/2014/main" id="{4D9C4EBA-5D3E-46E8-B4F7-FEC6EEB45892}"/>
            </a:ext>
          </a:extLst>
        </xdr:cNvPr>
        <xdr:cNvSpPr>
          <a:spLocks noChangeAspect="1" noChangeArrowheads="1"/>
        </xdr:cNvSpPr>
      </xdr:nvSpPr>
      <xdr:spPr bwMode="auto">
        <a:xfrm>
          <a:off x="7219950" y="2243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1162050</xdr:colOff>
      <xdr:row>109</xdr:row>
      <xdr:rowOff>0</xdr:rowOff>
    </xdr:from>
    <xdr:to>
      <xdr:col>13</xdr:col>
      <xdr:colOff>152400</xdr:colOff>
      <xdr:row>111</xdr:row>
      <xdr:rowOff>38100</xdr:rowOff>
    </xdr:to>
    <xdr:sp macro="" textlink="">
      <xdr:nvSpPr>
        <xdr:cNvPr id="4" name="AutoShape 1" descr="Turonbank">
          <a:extLst>
            <a:ext uri="{FF2B5EF4-FFF2-40B4-BE49-F238E27FC236}">
              <a16:creationId xmlns:a16="http://schemas.microsoft.com/office/drawing/2014/main" id="{8E1FF317-1350-4B2A-A247-B336639DFECA}"/>
            </a:ext>
          </a:extLst>
        </xdr:cNvPr>
        <xdr:cNvSpPr>
          <a:spLocks noChangeAspect="1" noChangeArrowheads="1"/>
        </xdr:cNvSpPr>
      </xdr:nvSpPr>
      <xdr:spPr bwMode="auto">
        <a:xfrm>
          <a:off x="7000875" y="2208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BDA49E98-7167-4583-8D7E-0E3C7DA2537F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0050C433-DAEB-42C7-AD92-5CABB3F2839E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1133475</xdr:colOff>
      <xdr:row>113</xdr:row>
      <xdr:rowOff>123825</xdr:rowOff>
    </xdr:from>
    <xdr:to>
      <xdr:col>5</xdr:col>
      <xdr:colOff>266700</xdr:colOff>
      <xdr:row>115</xdr:row>
      <xdr:rowOff>47625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C77B25DC-DD3E-45B9-B76C-AB035D36701C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274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C162F479-21C1-43C6-AC00-9BD1D9D25B48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546BD56C-EE64-46E8-8A54-B84BC335EF3D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FF3DD637-CDE6-4ECD-846A-910744208780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110</xdr:row>
      <xdr:rowOff>0</xdr:rowOff>
    </xdr:from>
    <xdr:to>
      <xdr:col>5</xdr:col>
      <xdr:colOff>295275</xdr:colOff>
      <xdr:row>111</xdr:row>
      <xdr:rowOff>114300</xdr:rowOff>
    </xdr:to>
    <xdr:sp macro="" textlink="">
      <xdr:nvSpPr>
        <xdr:cNvPr id="2" name="AutoShape 1" descr="Turonbank">
          <a:extLst>
            <a:ext uri="{FF2B5EF4-FFF2-40B4-BE49-F238E27FC236}">
              <a16:creationId xmlns:a16="http://schemas.microsoft.com/office/drawing/2014/main" id="{B6982387-B74A-42C8-848C-BE349A4A1AD0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265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89;&#1084;&#1077;&#1090;&#1072;%202025\00226\&#1055;&#1051;&#1040;&#1053;_&#1054;&#1057;_&#1053;&#1040;_2025.xlsx" TargetMode="External"/><Relationship Id="rId1" Type="http://schemas.openxmlformats.org/officeDocument/2006/relationships/externalLinkPath" Target="/Users/User/Desktop/&#1089;&#1084;&#1077;&#1090;&#1072;%202025/00226/&#1055;&#1051;&#1040;&#1053;_&#1054;&#1057;_&#1053;&#1040;_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89;&#1084;&#1077;&#1090;&#1072;%202025\01084\&#1055;&#1051;&#1040;&#1053;_&#1054;&#1057;_&#1053;&#1040;_2025%20(7).xlsx" TargetMode="External"/><Relationship Id="rId1" Type="http://schemas.openxmlformats.org/officeDocument/2006/relationships/externalLinkPath" Target="/Users/User/Desktop/&#1089;&#1084;&#1077;&#1090;&#1072;%202025/01084/&#1055;&#1051;&#1040;&#1053;_&#1054;&#1057;_&#1053;&#1040;_2025%20(7)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89;&#1084;&#1077;&#1090;&#1072;%202025\01144\smeta%2001144%20(1).xlsx" TargetMode="External"/><Relationship Id="rId1" Type="http://schemas.openxmlformats.org/officeDocument/2006/relationships/externalLinkPath" Target="/Users/User/Desktop/&#1089;&#1084;&#1077;&#1090;&#1072;%202025/01144/smeta%2001144%20(1)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89;&#1084;&#1077;&#1090;&#1072;%202025\01154\asosiy%20vosita%202025.xlsx" TargetMode="External"/><Relationship Id="rId1" Type="http://schemas.openxmlformats.org/officeDocument/2006/relationships/externalLinkPath" Target="/Users/User/Desktop/&#1089;&#1084;&#1077;&#1090;&#1072;%202025/01154/asosiy%20vosita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89;&#1084;&#1077;&#1090;&#1072;%202025\011933\&#1055;&#1051;&#1040;&#1053;_&#1054;&#1057;_&#1053;&#1040;_2025%20(6).xlsx" TargetMode="External"/><Relationship Id="rId1" Type="http://schemas.openxmlformats.org/officeDocument/2006/relationships/externalLinkPath" Target="/Users/User/Desktop/&#1089;&#1084;&#1077;&#1090;&#1072;%202025/011933/&#1055;&#1051;&#1040;&#1053;_&#1054;&#1057;_&#1053;&#1040;_2025%20(6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89;&#1084;&#1077;&#1090;&#1072;%202025\00498\&#1055;&#1051;&#1040;&#1053;_&#1054;&#1057;_&#1053;&#1040;_2025%20(4).xlsx" TargetMode="External"/><Relationship Id="rId1" Type="http://schemas.openxmlformats.org/officeDocument/2006/relationships/externalLinkPath" Target="/Users/User/Desktop/&#1089;&#1084;&#1077;&#1090;&#1072;%202025/00498/&#1055;&#1051;&#1040;&#1053;_&#1054;&#1057;_&#1053;&#1040;_2025%20(4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89;&#1084;&#1077;&#1090;&#1072;%202025\00551\&#1055;&#1051;&#1040;&#1053;_&#1054;&#1057;_&#1053;&#1040;_2025_Xorazm.xlsx" TargetMode="External"/><Relationship Id="rId1" Type="http://schemas.openxmlformats.org/officeDocument/2006/relationships/externalLinkPath" Target="/Users/User/Desktop/&#1089;&#1084;&#1077;&#1090;&#1072;%202025/00551/&#1055;&#1051;&#1040;&#1053;_&#1054;&#1057;_&#1053;&#1040;_2025_Xorazm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89;&#1084;&#1077;&#1090;&#1072;%202025\00585\&#1055;&#1051;&#1040;&#1053;_&#1054;&#1057;_&#1053;&#1040;_2025.xlsx" TargetMode="External"/><Relationship Id="rId1" Type="http://schemas.openxmlformats.org/officeDocument/2006/relationships/externalLinkPath" Target="/Users/User/Desktop/&#1089;&#1084;&#1077;&#1090;&#1072;%202025/00585/&#1055;&#1051;&#1040;&#1053;_&#1054;&#1057;_&#1053;&#1040;_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89;&#1084;&#1077;&#1090;&#1072;%202025\00982\JIZZAX%20BXM&#1055;&#1051;&#1040;&#1053;_&#1054;&#1057;_&#1053;&#1040;_2025%20(1).xlsx" TargetMode="External"/><Relationship Id="rId1" Type="http://schemas.openxmlformats.org/officeDocument/2006/relationships/externalLinkPath" Target="/Users/User/Desktop/&#1089;&#1084;&#1077;&#1090;&#1072;%202025/00982/JIZZAX%20BXM&#1055;&#1051;&#1040;&#1053;_&#1054;&#1057;_&#1053;&#1040;_2025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89;&#1084;&#1077;&#1090;&#1072;%202025\00986\&#1055;&#1051;&#1040;&#1053;_&#1054;&#1057;_&#1053;&#1040;_2025%20(&#1052;&#1080;&#1088;&#1086;&#1073;&#1086;&#1076;%20&#1041;&#1061;&#1052;).xlsx" TargetMode="External"/><Relationship Id="rId1" Type="http://schemas.openxmlformats.org/officeDocument/2006/relationships/externalLinkPath" Target="/Users/User/Desktop/&#1089;&#1084;&#1077;&#1090;&#1072;%202025/00986/&#1055;&#1051;&#1040;&#1053;_&#1054;&#1057;_&#1053;&#1040;_2025%20(&#1052;&#1080;&#1088;&#1086;&#1073;&#1086;&#1076;%20&#1041;&#1061;&#1052;)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89;&#1084;&#1077;&#1090;&#1072;%202025\00989\&#1055;&#1051;&#1040;&#1053;_&#1054;&#1057;_&#1053;&#1040;_2025%20(8).xlsx" TargetMode="External"/><Relationship Id="rId1" Type="http://schemas.openxmlformats.org/officeDocument/2006/relationships/externalLinkPath" Target="/Users/User/Desktop/&#1089;&#1084;&#1077;&#1090;&#1072;%202025/00989/&#1055;&#1051;&#1040;&#1053;_&#1054;&#1057;_&#1053;&#1040;_2025%20(8)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89;&#1084;&#1077;&#1090;&#1072;%202025\01019\&#1055;&#1051;&#1040;&#1053;_&#1054;&#1057;_&#1053;&#1040;_2025.xlsx" TargetMode="External"/><Relationship Id="rId1" Type="http://schemas.openxmlformats.org/officeDocument/2006/relationships/externalLinkPath" Target="/Users/User/Desktop/&#1089;&#1084;&#1077;&#1090;&#1072;%202025/01019/&#1055;&#1051;&#1040;&#1053;_&#1054;&#1057;_&#1053;&#1040;_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89;&#1084;&#1077;&#1090;&#1072;%202025\01083\&#1055;&#1051;&#1040;&#1053;_&#1054;&#1057;_&#1053;&#1040;_2025%20+.xlsx" TargetMode="External"/><Relationship Id="rId1" Type="http://schemas.openxmlformats.org/officeDocument/2006/relationships/externalLinkPath" Target="/Users/User/Desktop/&#1089;&#1084;&#1077;&#1090;&#1072;%202025/01083/&#1055;&#1051;&#1040;&#1053;_&#1054;&#1057;_&#1053;&#1040;_2025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VOD-2025"/>
      <sheetName val="00111"/>
      <sheetName val="00192"/>
      <sheetName val="00200"/>
      <sheetName val="00226"/>
      <sheetName val="00282"/>
      <sheetName val="00328"/>
      <sheetName val="00368"/>
      <sheetName val="10725"/>
      <sheetName val="00498"/>
      <sheetName val="00551"/>
      <sheetName val="00585"/>
      <sheetName val="00982"/>
      <sheetName val="00986"/>
      <sheetName val="00989"/>
      <sheetName val="01019"/>
      <sheetName val="01083"/>
      <sheetName val="01084"/>
      <sheetName val="01144"/>
      <sheetName val="01154"/>
      <sheetName val="11933"/>
      <sheetName val="0044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25">
          <cell r="C225">
            <v>210</v>
          </cell>
          <cell r="E225">
            <v>1614800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VOD-2025"/>
      <sheetName val="00111"/>
      <sheetName val="00192"/>
      <sheetName val="00200"/>
      <sheetName val="00226"/>
      <sheetName val="00282"/>
      <sheetName val="00328"/>
      <sheetName val="00368"/>
      <sheetName val="10725"/>
      <sheetName val="00498"/>
      <sheetName val="00551"/>
      <sheetName val="00585"/>
      <sheetName val="00982"/>
      <sheetName val="00986"/>
      <sheetName val="00989"/>
      <sheetName val="01019"/>
      <sheetName val="01083"/>
      <sheetName val="01084"/>
      <sheetName val="01144"/>
      <sheetName val="01154"/>
      <sheetName val="11933"/>
      <sheetName val="004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17">
          <cell r="C217">
            <v>438</v>
          </cell>
          <cell r="E217">
            <v>2556500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VOD-2025"/>
      <sheetName val="00111"/>
      <sheetName val="00192"/>
      <sheetName val="00200"/>
      <sheetName val="00226"/>
      <sheetName val="00282"/>
      <sheetName val="00328"/>
      <sheetName val="00368"/>
      <sheetName val="10725"/>
      <sheetName val="00498"/>
      <sheetName val="00551"/>
      <sheetName val="00585"/>
      <sheetName val="00982"/>
      <sheetName val="00986"/>
      <sheetName val="00989"/>
      <sheetName val="01019"/>
      <sheetName val="01083"/>
      <sheetName val="01084"/>
      <sheetName val="01144"/>
      <sheetName val="01154"/>
      <sheetName val="11933"/>
      <sheetName val="004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24">
          <cell r="C224">
            <v>235</v>
          </cell>
          <cell r="E224">
            <v>1269700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VOD-2025"/>
      <sheetName val="00111"/>
      <sheetName val="00192"/>
      <sheetName val="00200"/>
      <sheetName val="00226"/>
      <sheetName val="00282"/>
      <sheetName val="00328"/>
      <sheetName val="00368"/>
      <sheetName val="10725"/>
      <sheetName val="00498"/>
      <sheetName val="00551"/>
      <sheetName val="00585"/>
      <sheetName val="00982"/>
      <sheetName val="00986"/>
      <sheetName val="00989"/>
      <sheetName val="01019"/>
      <sheetName val="01083"/>
      <sheetName val="01084"/>
      <sheetName val="01144"/>
      <sheetName val="01154"/>
      <sheetName val="11933"/>
      <sheetName val="00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24">
          <cell r="C224">
            <v>25</v>
          </cell>
          <cell r="E224">
            <v>322500</v>
          </cell>
        </row>
      </sheetData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VOD-2025"/>
      <sheetName val="00111"/>
      <sheetName val="00192"/>
      <sheetName val="00200"/>
      <sheetName val="00226"/>
      <sheetName val="00282"/>
      <sheetName val="00328"/>
      <sheetName val="00368"/>
      <sheetName val="10725"/>
      <sheetName val="00498"/>
      <sheetName val="00551"/>
      <sheetName val="00585"/>
      <sheetName val="00982"/>
      <sheetName val="00986"/>
      <sheetName val="00989"/>
      <sheetName val="01019"/>
      <sheetName val="01083"/>
      <sheetName val="01084"/>
      <sheetName val="01144"/>
      <sheetName val="01154"/>
      <sheetName val="11933"/>
      <sheetName val="004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18">
          <cell r="C218">
            <v>66</v>
          </cell>
          <cell r="E218">
            <v>901000000</v>
          </cell>
        </row>
      </sheetData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VOD-2025"/>
      <sheetName val="00498"/>
    </sheetNames>
    <sheetDataSet>
      <sheetData sheetId="0" refreshError="1"/>
      <sheetData sheetId="1">
        <row r="218">
          <cell r="C218">
            <v>231</v>
          </cell>
          <cell r="E218">
            <v>1300000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VOD-2025"/>
      <sheetName val="00111"/>
      <sheetName val="00192"/>
      <sheetName val="00200"/>
      <sheetName val="00226"/>
      <sheetName val="00282"/>
      <sheetName val="00328"/>
      <sheetName val="00368"/>
      <sheetName val="10725"/>
      <sheetName val="00498"/>
      <sheetName val="00551"/>
      <sheetName val="00585"/>
      <sheetName val="00982"/>
      <sheetName val="00986"/>
      <sheetName val="00989"/>
      <sheetName val="01019"/>
      <sheetName val="01083"/>
      <sheetName val="01084"/>
      <sheetName val="01144"/>
      <sheetName val="01154"/>
      <sheetName val="11933"/>
      <sheetName val="004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24">
          <cell r="C224">
            <v>159</v>
          </cell>
          <cell r="E224">
            <v>644450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VOD-2025"/>
      <sheetName val="00111"/>
      <sheetName val="00192"/>
      <sheetName val="00200"/>
      <sheetName val="00226"/>
      <sheetName val="00282"/>
      <sheetName val="00328"/>
      <sheetName val="00368"/>
      <sheetName val="10725"/>
      <sheetName val="00498"/>
      <sheetName val="00551"/>
      <sheetName val="00585"/>
      <sheetName val="00982"/>
      <sheetName val="00986"/>
      <sheetName val="00989"/>
      <sheetName val="01019"/>
      <sheetName val="01083"/>
      <sheetName val="01084"/>
      <sheetName val="01144"/>
      <sheetName val="01154"/>
      <sheetName val="11933"/>
      <sheetName val="004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24">
          <cell r="C224">
            <v>134</v>
          </cell>
          <cell r="E224">
            <v>1158700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VOD-2025"/>
      <sheetName val="00111"/>
      <sheetName val="00192"/>
      <sheetName val="00200"/>
      <sheetName val="00226"/>
      <sheetName val="00282"/>
      <sheetName val="00328"/>
      <sheetName val="00368"/>
      <sheetName val="10725"/>
      <sheetName val="00498"/>
      <sheetName val="00551"/>
      <sheetName val="00585"/>
      <sheetName val="00982"/>
      <sheetName val="00986"/>
      <sheetName val="00989"/>
      <sheetName val="01019"/>
      <sheetName val="01083"/>
      <sheetName val="01084"/>
      <sheetName val="01144"/>
      <sheetName val="01154"/>
      <sheetName val="11933"/>
      <sheetName val="004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24">
          <cell r="C224">
            <v>58</v>
          </cell>
          <cell r="E224">
            <v>306500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VOD-2025"/>
      <sheetName val="00111"/>
      <sheetName val="00192"/>
      <sheetName val="00200"/>
      <sheetName val="00226"/>
      <sheetName val="00282"/>
      <sheetName val="00328"/>
      <sheetName val="00368"/>
      <sheetName val="10725"/>
      <sheetName val="00498"/>
      <sheetName val="00551"/>
      <sheetName val="00585"/>
      <sheetName val="00982"/>
      <sheetName val="00986"/>
      <sheetName val="00989"/>
      <sheetName val="01019"/>
      <sheetName val="01083"/>
      <sheetName val="01084"/>
      <sheetName val="01144"/>
      <sheetName val="01154"/>
      <sheetName val="11933"/>
      <sheetName val="004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24">
          <cell r="C224">
            <v>139</v>
          </cell>
          <cell r="E224">
            <v>425000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VOD-2025"/>
      <sheetName val="00111"/>
      <sheetName val="00192"/>
      <sheetName val="00200"/>
      <sheetName val="00226"/>
      <sheetName val="00282"/>
      <sheetName val="00328"/>
      <sheetName val="00368"/>
      <sheetName val="10725"/>
      <sheetName val="00498"/>
      <sheetName val="00551"/>
      <sheetName val="00585"/>
      <sheetName val="00982"/>
      <sheetName val="00986"/>
      <sheetName val="00989"/>
      <sheetName val="01019"/>
      <sheetName val="01083"/>
      <sheetName val="01084"/>
      <sheetName val="01144"/>
      <sheetName val="01154"/>
      <sheetName val="11933"/>
      <sheetName val="004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24">
          <cell r="C224">
            <v>172</v>
          </cell>
          <cell r="E224">
            <v>1206038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VOD-2025"/>
      <sheetName val="00111"/>
      <sheetName val="00192"/>
      <sheetName val="00200"/>
      <sheetName val="00226"/>
      <sheetName val="00282"/>
      <sheetName val="00328"/>
      <sheetName val="00368"/>
      <sheetName val="10725"/>
      <sheetName val="00498"/>
      <sheetName val="00551"/>
      <sheetName val="00585"/>
      <sheetName val="00982"/>
      <sheetName val="00986"/>
      <sheetName val="00989"/>
      <sheetName val="01019"/>
      <sheetName val="01083"/>
      <sheetName val="01084"/>
      <sheetName val="01144"/>
      <sheetName val="01154"/>
      <sheetName val="11933"/>
      <sheetName val="004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4">
          <cell r="C224">
            <v>80</v>
          </cell>
          <cell r="E224">
            <v>943000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VOD-2025"/>
      <sheetName val="00111"/>
      <sheetName val="00192"/>
      <sheetName val="00200"/>
      <sheetName val="00226"/>
      <sheetName val="00282"/>
      <sheetName val="00328"/>
      <sheetName val="00368"/>
      <sheetName val="10725"/>
      <sheetName val="00498"/>
      <sheetName val="00551"/>
      <sheetName val="00585"/>
      <sheetName val="00982"/>
      <sheetName val="00986"/>
      <sheetName val="00989"/>
      <sheetName val="01019"/>
      <sheetName val="01083"/>
      <sheetName val="01084"/>
      <sheetName val="01144"/>
      <sheetName val="01154"/>
      <sheetName val="11933"/>
      <sheetName val="00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24">
          <cell r="C224">
            <v>152</v>
          </cell>
          <cell r="E224">
            <v>1138500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N250"/>
  <sheetViews>
    <sheetView tabSelected="1" view="pageBreakPreview" topLeftCell="A210" zoomScaleNormal="100" zoomScaleSheetLayoutView="100" workbookViewId="0">
      <selection activeCell="B14" sqref="B14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  <col min="6" max="6" width="16.42578125" customWidth="1"/>
    <col min="7" max="9" width="15.5703125" bestFit="1" customWidth="1"/>
    <col min="10" max="10" width="17.7109375" customWidth="1"/>
    <col min="11" max="11" width="17.5703125" customWidth="1"/>
    <col min="12" max="12" width="21.85546875" customWidth="1"/>
    <col min="13" max="13" width="13" customWidth="1"/>
  </cols>
  <sheetData>
    <row r="1" spans="1:11" ht="17.25" customHeight="1" x14ac:dyDescent="0.25">
      <c r="A1" s="102"/>
      <c r="B1" s="93"/>
      <c r="C1" s="5"/>
      <c r="D1" s="104"/>
      <c r="E1" s="104"/>
    </row>
    <row r="2" spans="1:11" ht="4.5" customHeight="1" x14ac:dyDescent="0.25">
      <c r="A2" s="1"/>
      <c r="B2" s="1"/>
      <c r="C2" s="5"/>
      <c r="D2" s="7"/>
      <c r="E2" s="8"/>
    </row>
    <row r="3" spans="1:11" ht="16.5" x14ac:dyDescent="0.25">
      <c r="A3" s="1"/>
      <c r="B3" s="1"/>
      <c r="C3" s="5"/>
      <c r="D3" s="104" t="s">
        <v>404</v>
      </c>
      <c r="E3" s="104"/>
    </row>
    <row r="4" spans="1:11" ht="15.75" x14ac:dyDescent="0.25">
      <c r="A4" s="1"/>
      <c r="B4" s="1"/>
      <c r="C4" s="5"/>
      <c r="D4" s="7"/>
      <c r="E4" s="7"/>
    </row>
    <row r="5" spans="1:11" ht="22.5" customHeight="1" x14ac:dyDescent="0.25">
      <c r="A5" s="236" t="s">
        <v>403</v>
      </c>
      <c r="B5" s="236"/>
      <c r="C5" s="236"/>
      <c r="D5" s="236"/>
      <c r="E5" s="236"/>
    </row>
    <row r="6" spans="1:11" ht="15" customHeight="1" x14ac:dyDescent="0.25">
      <c r="A6" s="237" t="s">
        <v>380</v>
      </c>
      <c r="B6" s="237"/>
      <c r="C6" s="237"/>
      <c r="D6" s="237"/>
      <c r="E6" s="237"/>
    </row>
    <row r="7" spans="1:11" ht="15.75" x14ac:dyDescent="0.25">
      <c r="A7" s="38"/>
      <c r="B7" s="38"/>
      <c r="C7" s="38"/>
      <c r="D7" s="38"/>
      <c r="E7" s="38"/>
    </row>
    <row r="8" spans="1:11" ht="15.75" x14ac:dyDescent="0.25">
      <c r="A8" s="38"/>
      <c r="B8" s="38"/>
      <c r="C8" s="38"/>
      <c r="D8" s="108"/>
      <c r="E8" s="108"/>
    </row>
    <row r="9" spans="1:11" ht="15.75" x14ac:dyDescent="0.25">
      <c r="A9" s="2"/>
      <c r="B9" s="2"/>
      <c r="C9" s="3"/>
      <c r="D9" s="6"/>
      <c r="E9" s="18" t="s">
        <v>341</v>
      </c>
      <c r="F9" s="50"/>
      <c r="G9" s="50" t="s">
        <v>406</v>
      </c>
      <c r="H9" s="50"/>
      <c r="I9" s="50" t="s">
        <v>407</v>
      </c>
    </row>
    <row r="10" spans="1:11" ht="47.25" x14ac:dyDescent="0.25">
      <c r="A10" s="19" t="s">
        <v>342</v>
      </c>
      <c r="B10" s="19" t="s">
        <v>343</v>
      </c>
      <c r="C10" s="20" t="s">
        <v>344</v>
      </c>
      <c r="D10" s="21" t="s">
        <v>345</v>
      </c>
      <c r="E10" s="22" t="s">
        <v>346</v>
      </c>
      <c r="F10" s="20" t="s">
        <v>344</v>
      </c>
      <c r="G10" s="21" t="s">
        <v>345</v>
      </c>
      <c r="H10" s="22" t="s">
        <v>346</v>
      </c>
      <c r="I10" s="20" t="s">
        <v>344</v>
      </c>
      <c r="J10" s="21" t="s">
        <v>345</v>
      </c>
      <c r="K10" s="22" t="s">
        <v>346</v>
      </c>
    </row>
    <row r="11" spans="1:11" ht="15.75" x14ac:dyDescent="0.25">
      <c r="A11" s="23" t="s">
        <v>0</v>
      </c>
      <c r="B11" s="23" t="s">
        <v>1</v>
      </c>
      <c r="C11" s="24">
        <v>3</v>
      </c>
      <c r="D11" s="135">
        <v>4</v>
      </c>
      <c r="E11" s="135">
        <v>5</v>
      </c>
    </row>
    <row r="12" spans="1:11" x14ac:dyDescent="0.25">
      <c r="A12" s="41" t="s">
        <v>2</v>
      </c>
      <c r="B12" s="42" t="s">
        <v>3</v>
      </c>
      <c r="C12" s="136">
        <f>C13</f>
        <v>12</v>
      </c>
      <c r="D12" s="43">
        <f>E12/C12</f>
        <v>221041.66666666666</v>
      </c>
      <c r="E12" s="43">
        <f>E13+E23</f>
        <v>2652500</v>
      </c>
      <c r="F12" s="185">
        <f>F13</f>
        <v>8</v>
      </c>
      <c r="G12" s="185">
        <f>H12/F12</f>
        <v>148378.5625</v>
      </c>
      <c r="H12" s="185">
        <f>H13+H23</f>
        <v>1187028.5</v>
      </c>
      <c r="I12" s="160">
        <f>I13+I23</f>
        <v>2</v>
      </c>
      <c r="J12" s="185">
        <f>K12/I12</f>
        <v>6142</v>
      </c>
      <c r="K12" s="161">
        <f>K13+K23</f>
        <v>12284</v>
      </c>
    </row>
    <row r="13" spans="1:11" x14ac:dyDescent="0.25">
      <c r="A13" s="25" t="s">
        <v>4</v>
      </c>
      <c r="B13" s="26" t="s">
        <v>5</v>
      </c>
      <c r="C13" s="27">
        <f>SUM(C14:C22)</f>
        <v>12</v>
      </c>
      <c r="D13" s="28">
        <f>IFERROR((E13/C13),0)</f>
        <v>214000</v>
      </c>
      <c r="E13" s="28">
        <f>SUM(E14:E22)</f>
        <v>2568000</v>
      </c>
      <c r="F13" s="186">
        <f>SUM(F14:F22)</f>
        <v>8</v>
      </c>
      <c r="G13" s="186">
        <f>IFERROR((H13/F13),0)</f>
        <v>143294.5</v>
      </c>
      <c r="H13" s="186">
        <f>SUM(H14:H22)</f>
        <v>1146356</v>
      </c>
      <c r="I13" s="162">
        <f>SUM(I14:I22)</f>
        <v>0</v>
      </c>
      <c r="J13" s="163">
        <f>IFERROR((K13/I13),0)</f>
        <v>0</v>
      </c>
      <c r="K13" s="163">
        <f>SUM(K14:K22)</f>
        <v>0</v>
      </c>
    </row>
    <row r="14" spans="1:11" x14ac:dyDescent="0.25">
      <c r="A14" s="15">
        <v>16529</v>
      </c>
      <c r="B14" s="40" t="s">
        <v>6</v>
      </c>
      <c r="C14" s="11">
        <f>'00111'!C17+'00192'!C17+'00200'!C17+'00226'!C17+'00282'!C17+'00328'!C17+'00368'!C17+'10725'!C17+'00498'!C17+'00551'!C17+'00585'!C17+'00982'!C17+'00986'!C17+'00989'!C17+'01019'!C17+'01083'!C17+'01084'!C17+'01144'!C17+'01154'!C17+'11933'!C17+'00446'!C16</f>
        <v>1</v>
      </c>
      <c r="D14" s="12">
        <f>IFERROR((E14/C14),0)</f>
        <v>150000</v>
      </c>
      <c r="E14" s="16">
        <f>'00111'!E17+'00192'!E17+'00200'!E17+'00226'!E17+'00282'!E17+'00328'!E17+'00368'!E17+'10725'!E17+'00498'!E17+'00551'!E17+'00585'!E17+'00982'!E17+'00986'!E17+'00989'!E17+'01019'!E17+'01083'!E17+'01084'!E17+'01144'!E17+'01154'!E17+'11933'!E17+'00446'!E16</f>
        <v>150000</v>
      </c>
      <c r="F14" s="159">
        <f>'00111'!F17+'00192'!F17+'00200'!F17+'00226'!F17+'00282'!F17+'00328'!F17+'00368'!F17+'10725'!F17+'00498'!F17+'00551'!F17+'00585'!F17+'00982'!F17+'00986'!F17+'00989'!F17+'01019'!F17+'01083'!F17+'01084'!F17+'01144'!F17+'01154'!F17+'11933'!F17+'00446'!F16</f>
        <v>1</v>
      </c>
      <c r="G14" s="159">
        <f>IFERROR((H14/F14),0)</f>
        <v>155231</v>
      </c>
      <c r="H14" s="159">
        <f>'00111'!H17+'00192'!H17+'00200'!H17+'00226'!H17+'00282'!H17+'00328'!H17+'00368'!H17+'10725'!H17+'00498'!H17+'00551'!H17+'00585'!H17+'00982'!H17+'00986'!H17+'00989'!H17+'01019'!H17+'01083'!H17+'01084'!H17+'01144'!H17+'01154'!H17+'11933'!H17+'00446'!H16</f>
        <v>155231</v>
      </c>
      <c r="I14" s="164">
        <f>'00111'!I17+'00192'!I17+'00200'!I17+'00226'!I17+'00282'!I17+'00328'!I17+'00368'!I17+'10725'!I17+'00498'!I17+'00551'!I17+'00585'!I17+'00982'!I17+'00986'!I17+'00989'!I17+'01019'!I17+'01083'!I17+'01084'!I17+'01144'!I17+'01154'!I17+'11933'!I17+'00446'!I16</f>
        <v>0</v>
      </c>
      <c r="J14" s="165">
        <f>IFERROR((K14/I14),0)</f>
        <v>0</v>
      </c>
      <c r="K14" s="166">
        <f>'00111'!K17+'00192'!K17+'00200'!K17+'00226'!K17+'00282'!K17+'00328'!K17+'00368'!K17+'10725'!K17+'00498'!K17+'00551'!K17+'00585'!K17+'00982'!K17+'00986'!K17+'00989'!K17+'01019'!K17+'01083'!K17+'01084'!K17+'01144'!K17+'01154'!K17+'11933'!K17+'00446'!K16</f>
        <v>0</v>
      </c>
    </row>
    <row r="15" spans="1:11" x14ac:dyDescent="0.25">
      <c r="A15" s="15">
        <v>16529</v>
      </c>
      <c r="B15" s="40" t="s">
        <v>7</v>
      </c>
      <c r="C15" s="11">
        <f>'00111'!C18+'00192'!C18+'00200'!C18+'00226'!C18+'00282'!C18+'00328'!C18+'00368'!C18+'10725'!C18+'00498'!C18+'00551'!C18+'00585'!C18+'00982'!C18+'00986'!C18+'00989'!C18+'01019'!C18+'01083'!C18+'01084'!C18+'01144'!C18+'01154'!C18+'11933'!C18+'00446'!C17</f>
        <v>5</v>
      </c>
      <c r="D15" s="12">
        <f t="shared" ref="D15:D21" si="0">IFERROR((E15/C15),0)</f>
        <v>96800</v>
      </c>
      <c r="E15" s="16">
        <f>'00111'!E18+'00192'!E18+'00200'!E18+'00226'!E18+'00282'!E18+'00328'!E18+'00368'!E18+'10725'!E18+'00498'!E18+'00551'!E18+'00585'!E18+'00982'!E18+'00986'!E18+'00989'!E18+'01019'!E18+'01083'!E18+'01084'!E18+'01144'!E18+'01154'!E18+'11933'!E18+'00446'!E17</f>
        <v>484000</v>
      </c>
      <c r="F15" s="159">
        <f>'00111'!F18+'00192'!F18+'00200'!F18+'00226'!F18+'00282'!F18+'00328'!F18+'00368'!F18+'10725'!F18+'00498'!F18+'00551'!F18+'00585'!F18+'00982'!F18+'00986'!F18+'00989'!F18+'01019'!F18+'01083'!F18+'01084'!F18+'01144'!F18+'01154'!F18+'11933'!F18+'00446'!F17</f>
        <v>5</v>
      </c>
      <c r="G15" s="159">
        <f t="shared" ref="G15:G21" si="1">IFERROR((H15/F15),0)</f>
        <v>96835.4</v>
      </c>
      <c r="H15" s="159">
        <f>'00111'!H18+'00192'!H18+'00200'!H18+'00226'!H18+'00282'!H18+'00328'!H18+'00368'!H18+'10725'!H18+'00498'!H18+'00551'!H18+'00585'!H18+'00982'!H18+'00986'!H18+'00989'!H18+'01019'!H18+'01083'!H18+'01084'!H18+'01144'!H18+'01154'!H18+'11933'!H18+'00446'!H17</f>
        <v>484177</v>
      </c>
      <c r="I15" s="164">
        <f>'00111'!I18+'00192'!I18+'00200'!I18+'00226'!I18+'00282'!I18+'00328'!I18+'00368'!I18+'10725'!I18+'00498'!I18+'00551'!I18+'00585'!I18+'00982'!I18+'00986'!I18+'00989'!I18+'01019'!I18+'01083'!I18+'01084'!I18+'01144'!I18+'01154'!I18+'11933'!I18+'00446'!I17</f>
        <v>0</v>
      </c>
      <c r="J15" s="165">
        <f t="shared" ref="J15:J21" si="2">IFERROR((K15/I15),0)</f>
        <v>0</v>
      </c>
      <c r="K15" s="166">
        <f>'00111'!K18+'00192'!K18+'00200'!K18+'00226'!K18+'00282'!K18+'00328'!K18+'00368'!K18+'10725'!K18+'00498'!K18+'00551'!K18+'00585'!K18+'00982'!K18+'00986'!K18+'00989'!K18+'01019'!K18+'01083'!K18+'01084'!K18+'01144'!K18+'01154'!K18+'11933'!K18+'00446'!K17</f>
        <v>0</v>
      </c>
    </row>
    <row r="16" spans="1:11" x14ac:dyDescent="0.25">
      <c r="A16" s="15">
        <v>16529</v>
      </c>
      <c r="B16" s="40" t="s">
        <v>11</v>
      </c>
      <c r="C16" s="11">
        <f>'00111'!C19+'00192'!C19+'00200'!C19+'00226'!C19+'00282'!C19+'00328'!C19+'00368'!C19+'10725'!C19+'00498'!C19+'00551'!C19+'00585'!C19+'00982'!C19+'00986'!C19+'00989'!C19+'01019'!C19+'01083'!C19+'01084'!C19+'01144'!C19+'01154'!C19+'11933'!C19+'00446'!C18</f>
        <v>3</v>
      </c>
      <c r="D16" s="12">
        <f t="shared" si="0"/>
        <v>378000</v>
      </c>
      <c r="E16" s="16">
        <f>'00111'!E19+'00192'!E19+'00200'!E19+'00226'!E19+'00282'!E19+'00328'!E19+'00368'!E19+'10725'!E19+'00498'!E19+'00551'!E19+'00585'!E19+'00982'!E19+'00986'!E19+'00989'!E19+'01019'!E19+'01083'!E19+'01084'!E19+'01144'!E19+'01154'!E19+'11933'!E19+'00446'!E18</f>
        <v>1134000</v>
      </c>
      <c r="F16" s="159">
        <f>'00111'!F19+'00192'!F19+'00200'!F19+'00226'!F19+'00282'!F19+'00328'!F19+'00368'!F19+'10725'!F19+'00498'!F19+'00551'!F19+'00585'!F19+'00982'!F19+'00986'!F19+'00989'!F19+'01019'!F19+'01083'!F19+'01084'!F19+'01144'!F19+'01154'!F19+'11933'!F19+'00446'!F18</f>
        <v>0</v>
      </c>
      <c r="G16" s="159">
        <f t="shared" si="1"/>
        <v>0</v>
      </c>
      <c r="H16" s="159">
        <f>'00111'!H19+'00192'!H19+'00200'!H19+'00226'!H19+'00282'!H19+'00328'!H19+'00368'!H19+'10725'!H19+'00498'!H19+'00551'!H19+'00585'!H19+'00982'!H19+'00986'!H19+'00989'!H19+'01019'!H19+'01083'!H19+'01084'!H19+'01144'!H19+'01154'!H19+'11933'!H19+'00446'!H18</f>
        <v>0</v>
      </c>
      <c r="I16" s="164">
        <f>'00111'!I19+'00192'!I19+'00200'!I19+'00226'!I19+'00282'!I19+'00328'!I19+'00368'!I19+'10725'!I19+'00498'!I19+'00551'!I19+'00585'!I19+'00982'!I19+'00986'!I19+'00989'!I19+'01019'!I19+'01083'!I19+'01084'!I19+'01144'!I19+'01154'!I19+'11933'!I19+'00446'!I18</f>
        <v>0</v>
      </c>
      <c r="J16" s="165">
        <f t="shared" si="2"/>
        <v>0</v>
      </c>
      <c r="K16" s="166">
        <f>'00111'!K19+'00192'!K19+'00200'!K19+'00226'!K19+'00282'!K19+'00328'!K19+'00368'!K19+'10725'!K19+'00498'!K19+'00551'!K19+'00585'!K19+'00982'!K19+'00986'!K19+'00989'!K19+'01019'!K19+'01083'!K19+'01084'!K19+'01144'!K19+'01154'!K19+'11933'!K19+'00446'!K18</f>
        <v>0</v>
      </c>
    </row>
    <row r="17" spans="1:11" x14ac:dyDescent="0.25">
      <c r="A17" s="15">
        <v>16529</v>
      </c>
      <c r="B17" s="40" t="s">
        <v>8</v>
      </c>
      <c r="C17" s="11">
        <f>'00111'!C20+'00192'!C20+'00200'!C20+'00226'!C20+'00282'!C20+'00328'!C20+'00368'!C20+'10725'!C20+'00498'!C20+'00551'!C20+'00585'!C20+'00982'!C20+'00986'!C20+'00989'!C20+'01019'!C20+'01083'!C20+'01084'!C20+'01144'!C20+'01154'!C20+'11933'!C20+'00446'!C19</f>
        <v>2</v>
      </c>
      <c r="D17" s="12">
        <f t="shared" si="0"/>
        <v>275000</v>
      </c>
      <c r="E17" s="16">
        <f>'00111'!E20+'00192'!E20+'00200'!E20+'00226'!E20+'00282'!E20+'00328'!E20+'00368'!E20+'10725'!E20+'00498'!E20+'00551'!E20+'00585'!E20+'00982'!E20+'00986'!E20+'00989'!E20+'01019'!E20+'01083'!E20+'01084'!E20+'01144'!E20+'01154'!E20+'11933'!E20+'00446'!E19</f>
        <v>550000</v>
      </c>
      <c r="F17" s="159">
        <f>'00111'!F20+'00192'!F20+'00200'!F20+'00226'!F20+'00282'!F20+'00328'!F20+'00368'!F20+'10725'!F20+'00498'!F20+'00551'!F20+'00585'!F20+'00982'!F20+'00986'!F20+'00989'!F20+'01019'!F20+'01083'!F20+'01084'!F20+'01144'!F20+'01154'!F20+'11933'!F20+'00446'!F19</f>
        <v>2</v>
      </c>
      <c r="G17" s="159">
        <f t="shared" si="1"/>
        <v>253474</v>
      </c>
      <c r="H17" s="159">
        <f>'00111'!H20+'00192'!H20+'00200'!H20+'00226'!H20+'00282'!H20+'00328'!H20+'00368'!H20+'10725'!H20+'00498'!H20+'00551'!H20+'00585'!H20+'00982'!H20+'00986'!H20+'00989'!H20+'01019'!H20+'01083'!H20+'01084'!H20+'01144'!H20+'01154'!H20+'11933'!H20+'00446'!H19</f>
        <v>506948</v>
      </c>
      <c r="I17" s="164">
        <f>'00111'!I20+'00192'!I20+'00200'!I20+'00226'!I20+'00282'!I20+'00328'!I20+'00368'!I20+'10725'!I20+'00498'!I20+'00551'!I20+'00585'!I20+'00982'!I20+'00986'!I20+'00989'!I20+'01019'!I20+'01083'!I20+'01084'!I20+'01144'!I20+'01154'!I20+'11933'!I20+'00446'!I19</f>
        <v>0</v>
      </c>
      <c r="J17" s="165">
        <f t="shared" si="2"/>
        <v>0</v>
      </c>
      <c r="K17" s="166">
        <f>'00111'!K20+'00192'!K20+'00200'!K20+'00226'!K20+'00282'!K20+'00328'!K20+'00368'!K20+'10725'!K20+'00498'!K20+'00551'!K20+'00585'!K20+'00982'!K20+'00986'!K20+'00989'!K20+'01019'!K20+'01083'!K20+'01084'!K20+'01144'!K20+'01154'!K20+'11933'!K20+'00446'!K19</f>
        <v>0</v>
      </c>
    </row>
    <row r="18" spans="1:11" x14ac:dyDescent="0.25">
      <c r="A18" s="15">
        <v>16529</v>
      </c>
      <c r="B18" s="40" t="s">
        <v>9</v>
      </c>
      <c r="C18" s="11">
        <f>'00111'!C21+'00192'!C21+'00200'!C21+'00226'!C21+'00282'!C21+'00328'!C21+'00368'!C21+'10725'!C21+'00498'!C21+'00551'!C21+'00585'!C21+'00982'!C21+'00986'!C21+'00989'!C21+'01019'!C21+'01083'!C21+'01084'!C21+'01144'!C21+'01154'!C21+'11933'!C21+'00446'!C20</f>
        <v>0</v>
      </c>
      <c r="D18" s="12">
        <f t="shared" si="0"/>
        <v>0</v>
      </c>
      <c r="E18" s="16">
        <f>'00111'!E21+'00192'!E21+'00200'!E21+'00226'!E21+'00282'!E21+'00328'!E21+'00368'!E21+'10725'!E21+'00498'!E21+'00551'!E21+'00585'!E21+'00982'!E21+'00986'!E21+'00989'!E21+'01019'!E21+'01083'!E21+'01084'!E21+'01144'!E21+'01154'!E21+'11933'!E21+'00446'!E20</f>
        <v>0</v>
      </c>
      <c r="F18" s="159">
        <f>'00111'!F21+'00192'!F21+'00200'!F21+'00226'!F21+'00282'!F21+'00328'!F21+'00368'!F21+'10725'!F21+'00498'!F21+'00551'!F21+'00585'!F21+'00982'!F21+'00986'!F21+'00989'!F21+'01019'!F21+'01083'!F21+'01084'!F21+'01144'!F21+'01154'!F21+'11933'!F21+'00446'!F20</f>
        <v>0</v>
      </c>
      <c r="G18" s="159">
        <f t="shared" si="1"/>
        <v>0</v>
      </c>
      <c r="H18" s="159">
        <f>'00111'!H21+'00192'!H21+'00200'!H21+'00226'!H21+'00282'!H21+'00328'!H21+'00368'!H21+'10725'!H21+'00498'!H21+'00551'!H21+'00585'!H21+'00982'!H21+'00986'!H21+'00989'!H21+'01019'!H21+'01083'!H21+'01084'!H21+'01144'!H21+'01154'!H21+'11933'!H21+'00446'!H20</f>
        <v>0</v>
      </c>
      <c r="I18" s="164">
        <f>'00111'!I21+'00192'!I21+'00200'!I21+'00226'!I21+'00282'!I21+'00328'!I21+'00368'!I21+'10725'!I21+'00498'!I21+'00551'!I21+'00585'!I21+'00982'!I21+'00986'!I21+'00989'!I21+'01019'!I21+'01083'!I21+'01084'!I21+'01144'!I21+'01154'!I21+'11933'!I21+'00446'!I20</f>
        <v>0</v>
      </c>
      <c r="J18" s="165">
        <f t="shared" si="2"/>
        <v>0</v>
      </c>
      <c r="K18" s="166">
        <f>'00111'!K21+'00192'!K21+'00200'!K21+'00226'!K21+'00282'!K21+'00328'!K21+'00368'!K21+'10725'!K21+'00498'!K21+'00551'!K21+'00585'!K21+'00982'!K21+'00986'!K21+'00989'!K21+'01019'!K21+'01083'!K21+'01084'!K21+'01144'!K21+'01154'!K21+'11933'!K21+'00446'!K20</f>
        <v>0</v>
      </c>
    </row>
    <row r="19" spans="1:11" x14ac:dyDescent="0.25">
      <c r="A19" s="15">
        <v>16529</v>
      </c>
      <c r="B19" s="39" t="s">
        <v>292</v>
      </c>
      <c r="C19" s="11">
        <f>'00111'!C22+'00192'!C22+'00200'!C22+'00226'!C22+'00282'!C22+'00328'!C22+'00368'!C22+'10725'!C22+'00498'!C22+'00551'!C22+'00585'!C22+'00982'!C22+'00986'!C22+'00989'!C22+'01019'!C22+'01083'!C22+'01084'!C22+'01144'!C22+'01154'!C22+'11933'!C22+'00446'!C21</f>
        <v>0</v>
      </c>
      <c r="D19" s="12">
        <f t="shared" si="0"/>
        <v>0</v>
      </c>
      <c r="E19" s="16">
        <f>'00111'!E22+'00192'!E22+'00200'!E22+'00226'!E22+'00282'!E22+'00328'!E22+'00368'!E22+'10725'!E22+'00498'!E22+'00551'!E22+'00585'!E22+'00982'!E22+'00986'!E22+'00989'!E22+'01019'!E22+'01083'!E22+'01084'!E22+'01144'!E22+'01154'!E22+'11933'!E22+'00446'!E21</f>
        <v>0</v>
      </c>
      <c r="F19" s="159">
        <f>'00111'!F22+'00192'!F22+'00200'!F22+'00226'!F22+'00282'!F22+'00328'!F22+'00368'!F22+'10725'!F22+'00498'!F22+'00551'!F22+'00585'!F22+'00982'!F22+'00986'!F22+'00989'!F22+'01019'!F22+'01083'!F22+'01084'!F22+'01144'!F22+'01154'!F22+'11933'!F22+'00446'!F21</f>
        <v>0</v>
      </c>
      <c r="G19" s="159">
        <f t="shared" si="1"/>
        <v>0</v>
      </c>
      <c r="H19" s="159">
        <f>'00111'!H22+'00192'!H22+'00200'!H22+'00226'!H22+'00282'!H22+'00328'!H22+'00368'!H22+'10725'!H22+'00498'!H22+'00551'!H22+'00585'!H22+'00982'!H22+'00986'!H22+'00989'!H22+'01019'!H22+'01083'!H22+'01084'!H22+'01144'!H22+'01154'!H22+'11933'!H22+'00446'!H21</f>
        <v>0</v>
      </c>
      <c r="I19" s="164">
        <f>'00111'!I22+'00192'!I22+'00200'!I22+'00226'!I22+'00282'!I22+'00328'!I22+'00368'!I22+'10725'!I22+'00498'!I22+'00551'!I22+'00585'!I22+'00982'!I22+'00986'!I22+'00989'!I22+'01019'!I22+'01083'!I22+'01084'!I22+'01144'!I22+'01154'!I22+'11933'!I22+'00446'!I21</f>
        <v>0</v>
      </c>
      <c r="J19" s="165">
        <f t="shared" si="2"/>
        <v>0</v>
      </c>
      <c r="K19" s="166">
        <f>'00111'!K22+'00192'!K22+'00200'!K22+'00226'!K22+'00282'!K22+'00328'!K22+'00368'!K22+'10725'!K22+'00498'!K22+'00551'!K22+'00585'!K22+'00982'!K22+'00986'!K22+'00989'!K22+'01019'!K22+'01083'!K22+'01084'!K22+'01144'!K22+'01154'!K22+'11933'!K22+'00446'!K21</f>
        <v>0</v>
      </c>
    </row>
    <row r="20" spans="1:11" x14ac:dyDescent="0.25">
      <c r="A20" s="15">
        <v>16529</v>
      </c>
      <c r="B20" s="40" t="s">
        <v>10</v>
      </c>
      <c r="C20" s="11">
        <f>'00111'!C23+'00192'!C23+'00200'!C23+'00226'!C23+'00282'!C23+'00328'!C23+'00368'!C23+'10725'!C23+'00498'!C23+'00551'!C23+'00585'!C23+'00982'!C23+'00986'!C23+'00989'!C23+'01019'!C23+'01083'!C23+'01084'!C23+'01144'!C23+'01154'!C23+'11933'!C23+'00446'!C22</f>
        <v>0</v>
      </c>
      <c r="D20" s="12">
        <f t="shared" si="0"/>
        <v>0</v>
      </c>
      <c r="E20" s="16">
        <f>'00111'!E23+'00192'!E23+'00200'!E23+'00226'!E23+'00282'!E23+'00328'!E23+'00368'!E23+'10725'!E23+'00498'!E23+'00551'!E23+'00585'!E23+'00982'!E23+'00986'!E23+'00989'!E23+'01019'!E23+'01083'!E23+'01084'!E23+'01144'!E23+'01154'!E23+'11933'!E23+'00446'!E22</f>
        <v>0</v>
      </c>
      <c r="F20" s="159">
        <f>'00111'!F23+'00192'!F23+'00200'!F23+'00226'!F23+'00282'!F23+'00328'!F23+'00368'!F23+'10725'!F23+'00498'!F23+'00551'!F23+'00585'!F23+'00982'!F23+'00986'!F23+'00989'!F23+'01019'!F23+'01083'!F23+'01084'!F23+'01144'!F23+'01154'!F23+'11933'!F23+'00446'!F22</f>
        <v>0</v>
      </c>
      <c r="G20" s="159">
        <f t="shared" si="1"/>
        <v>0</v>
      </c>
      <c r="H20" s="159">
        <f>'00111'!H23+'00192'!H23+'00200'!H23+'00226'!H23+'00282'!H23+'00328'!H23+'00368'!H23+'10725'!H23+'00498'!H23+'00551'!H23+'00585'!H23+'00982'!H23+'00986'!H23+'00989'!H23+'01019'!H23+'01083'!H23+'01084'!H23+'01144'!H23+'01154'!H23+'11933'!H23+'00446'!H22</f>
        <v>0</v>
      </c>
      <c r="I20" s="164">
        <f>'00111'!I23+'00192'!I23+'00200'!I23+'00226'!I23+'00282'!I23+'00328'!I23+'00368'!I23+'10725'!I23+'00498'!I23+'00551'!I23+'00585'!I23+'00982'!I23+'00986'!I23+'00989'!I23+'01019'!I23+'01083'!I23+'01084'!I23+'01144'!I23+'01154'!I23+'11933'!I23+'00446'!I22</f>
        <v>0</v>
      </c>
      <c r="J20" s="165">
        <f t="shared" si="2"/>
        <v>0</v>
      </c>
      <c r="K20" s="166">
        <f>'00111'!K23+'00192'!K23+'00200'!K23+'00226'!K23+'00282'!K23+'00328'!K23+'00368'!K23+'10725'!K23+'00498'!K23+'00551'!K23+'00585'!K23+'00982'!K23+'00986'!K23+'00989'!K23+'01019'!K23+'01083'!K23+'01084'!K23+'01144'!K23+'01154'!K23+'11933'!K23+'00446'!K22</f>
        <v>0</v>
      </c>
    </row>
    <row r="21" spans="1:11" x14ac:dyDescent="0.25">
      <c r="A21" s="15">
        <v>16529</v>
      </c>
      <c r="B21" s="13" t="s">
        <v>294</v>
      </c>
      <c r="C21" s="11">
        <f>'00111'!C24+'00192'!C24+'00200'!C24+'00226'!C24+'00282'!C24+'00328'!C24+'00368'!C24+'10725'!C24+'00498'!C24+'00551'!C24+'00585'!C24+'00982'!C24+'00986'!C24+'00989'!C24+'01019'!C24+'01083'!C24+'01084'!C24+'01144'!C24+'01154'!C24+'11933'!C24+'00446'!C23</f>
        <v>0</v>
      </c>
      <c r="D21" s="12">
        <f t="shared" si="0"/>
        <v>0</v>
      </c>
      <c r="E21" s="16">
        <f>'00111'!E24+'00192'!E24+'00200'!E24+'00226'!E24+'00282'!E24+'00328'!E24+'00368'!E24+'10725'!E24+'00498'!E24+'00551'!E24+'00585'!E24+'00982'!E24+'00986'!E24+'00989'!E24+'01019'!E24+'01083'!E24+'01084'!E24+'01144'!E24+'01154'!E24+'11933'!E24+'00446'!E23</f>
        <v>0</v>
      </c>
      <c r="F21" s="159">
        <f>'00111'!F24+'00192'!F24+'00200'!F24+'00226'!F24+'00282'!F24+'00328'!F24+'00368'!F24+'10725'!F24+'00498'!F24+'00551'!F24+'00585'!F24+'00982'!F24+'00986'!F24+'00989'!F24+'01019'!F24+'01083'!F24+'01084'!F24+'01144'!F24+'01154'!F24+'11933'!F24+'00446'!F23</f>
        <v>0</v>
      </c>
      <c r="G21" s="159">
        <f t="shared" si="1"/>
        <v>0</v>
      </c>
      <c r="H21" s="159">
        <f>'00111'!H24+'00192'!H24+'00200'!H24+'00226'!H24+'00282'!H24+'00328'!H24+'00368'!H24+'10725'!H24+'00498'!H24+'00551'!H24+'00585'!H24+'00982'!H24+'00986'!H24+'00989'!H24+'01019'!H24+'01083'!H24+'01084'!H24+'01144'!H24+'01154'!H24+'11933'!H24+'00446'!H23</f>
        <v>0</v>
      </c>
      <c r="I21" s="164">
        <f>'00111'!I24+'00192'!I24+'00200'!I24+'00226'!I24+'00282'!I24+'00328'!I24+'00368'!I24+'10725'!I24+'00498'!I24+'00551'!I24+'00585'!I24+'00982'!I24+'00986'!I24+'00989'!I24+'01019'!I24+'01083'!I24+'01084'!I24+'01144'!I24+'01154'!I24+'11933'!I24+'00446'!I23</f>
        <v>0</v>
      </c>
      <c r="J21" s="165">
        <f t="shared" si="2"/>
        <v>0</v>
      </c>
      <c r="K21" s="166">
        <f>'00111'!K24+'00192'!K24+'00200'!K24+'00226'!K24+'00282'!K24+'00328'!K24+'00368'!K24+'10725'!K24+'00498'!K24+'00551'!K24+'00585'!K24+'00982'!K24+'00986'!K24+'00989'!K24+'01019'!K24+'01083'!K24+'01084'!K24+'01144'!K24+'01154'!K24+'11933'!K24+'00446'!K23</f>
        <v>0</v>
      </c>
    </row>
    <row r="22" spans="1:11" x14ac:dyDescent="0.25">
      <c r="A22" s="15">
        <v>16529</v>
      </c>
      <c r="B22" s="40" t="s">
        <v>326</v>
      </c>
      <c r="C22" s="11">
        <f>'00111'!C25+'00192'!C25+'00200'!C25+'00226'!C25+'00282'!C25+'00328'!C25+'00368'!C25+'10725'!C25+'00498'!C25+'00551'!C25+'00585'!C25+'00982'!C25+'00986'!C25+'00989'!C25+'01019'!C25+'01083'!C25+'01084'!C25+'01144'!C25+'01154'!C25+'11933'!C25+'00446'!C24</f>
        <v>1</v>
      </c>
      <c r="D22" s="12"/>
      <c r="E22" s="16">
        <f>'00111'!E25+'00192'!E25+'00200'!E25+'00226'!E25+'00282'!E25+'00328'!E25+'00368'!E25+'10725'!E25+'00498'!E25+'00551'!E25+'00585'!E25+'00982'!E25+'00986'!E25+'00989'!E25+'01019'!E25+'01083'!E25+'01084'!E25+'01144'!E25+'01154'!E25+'11933'!E25+'00446'!E24</f>
        <v>250000</v>
      </c>
      <c r="F22" s="159">
        <f>'00111'!F25+'00192'!F25+'00200'!F25+'00226'!F25+'00282'!F25+'00328'!F25+'00368'!F25+'10725'!F25+'00498'!F25+'00551'!F25+'00585'!F25+'00982'!F25+'00986'!F25+'00989'!F25+'01019'!F25+'01083'!F25+'01084'!F25+'01144'!F25+'01154'!F25+'11933'!F25+'00446'!F24</f>
        <v>0</v>
      </c>
      <c r="G22" s="159"/>
      <c r="H22" s="159">
        <f>'00111'!H25+'00192'!H25+'00200'!H25+'00226'!H25+'00282'!H25+'00328'!H25+'00368'!H25+'10725'!H25+'00498'!H25+'00551'!H25+'00585'!H25+'00982'!H25+'00986'!H25+'00989'!H25+'01019'!H25+'01083'!H25+'01084'!H25+'01144'!H25+'01154'!H25+'11933'!H25+'00446'!H24</f>
        <v>0</v>
      </c>
      <c r="I22" s="164">
        <f>'00111'!I25+'00192'!I25+'00200'!I25+'00226'!I25+'00282'!I25+'00328'!I25+'00368'!I25+'10725'!I25+'00498'!I25+'00551'!I25+'00585'!I25+'00982'!I25+'00986'!I25+'00989'!I25+'01019'!I25+'01083'!I25+'01084'!I25+'01144'!I25+'01154'!I25+'11933'!I25+'00446'!I24</f>
        <v>0</v>
      </c>
      <c r="J22" s="165"/>
      <c r="K22" s="166">
        <f>'00111'!K25+'00192'!K25+'00200'!K25+'00226'!K25+'00282'!K25+'00328'!K25+'00368'!K25+'10725'!K25+'00498'!K25+'00551'!K25+'00585'!K25+'00982'!K25+'00986'!K25+'00989'!K25+'01019'!K25+'01083'!K25+'01084'!K25+'01144'!K25+'01154'!K25+'11933'!K25+'00446'!K24</f>
        <v>0</v>
      </c>
    </row>
    <row r="23" spans="1:11" x14ac:dyDescent="0.25">
      <c r="A23" s="25">
        <v>1652902</v>
      </c>
      <c r="B23" s="54" t="s">
        <v>327</v>
      </c>
      <c r="C23" s="47">
        <f>'00111'!C26+'00192'!C26+'00200'!C26+'00226'!C26+'00282'!C26+'00328'!C26+'00368'!C26+'10725'!C26+'00498'!C26+'00551'!C26+'00585'!C26+'00982'!C26+'00986'!C26+'00989'!C26+'01019'!C26+'01083'!C26+'01084'!C26+'01144'!C26+'01154'!C26+'11933'!C26+'00446'!C25</f>
        <v>12</v>
      </c>
      <c r="D23" s="28">
        <f t="shared" ref="D23" si="3">IFERROR((E23/C23),0)</f>
        <v>7041.666666666667</v>
      </c>
      <c r="E23" s="55">
        <f>'00111'!E26+'00192'!E26+'00200'!E26+'00226'!E26+'00282'!E26+'00328'!E26+'00368'!E26+'10725'!E26+'00498'!E26+'00551'!E26+'00585'!E26+'00982'!E26+'00986'!E26+'00989'!E26+'01019'!E26+'01083'!E26+'01084'!E26+'01144'!E26+'01154'!E26+'11933'!E26+'00446'!E25</f>
        <v>84500</v>
      </c>
      <c r="F23" s="186">
        <f>'00111'!F26+'00192'!F26+'00200'!F26+'00226'!F26+'00282'!F26+'00328'!F26+'00368'!F26+'10725'!F26+'00498'!F26+'00551'!F26+'00585'!F26+'00982'!F26+'00986'!F26+'00989'!F26+'01019'!F26+'01083'!F26+'01084'!F26+'01144'!F26+'01154'!F26+'11933'!F26+'00446'!F25</f>
        <v>7</v>
      </c>
      <c r="G23" s="186">
        <f t="shared" ref="G23:G82" si="4">IFERROR((H23/F23),0)</f>
        <v>5810.3571428571431</v>
      </c>
      <c r="H23" s="186">
        <f>'00111'!H26+'00192'!H26+'00200'!H26+'00226'!H26+'00282'!H26+'00328'!H26+'00368'!H26+'10725'!H26+'00498'!H26+'00551'!H26+'00585'!H26+'00982'!H26+'00986'!H26+'00989'!H26+'01019'!H26+'01083'!H26+'01084'!H26+'01144'!H26+'01154'!H26+'11933'!H26+'00446'!H25</f>
        <v>40672.5</v>
      </c>
      <c r="I23" s="167">
        <f>'00111'!I26+'00192'!I26+'00200'!I26+'00226'!I26+'00282'!I26+'00328'!I26+'00368'!I26+'10725'!I26+'00498'!I26+'00551'!I26+'00585'!I26+'00982'!I26+'00986'!I26+'00989'!I26+'01019'!I26+'01083'!I26+'01084'!I26+'01144'!I26+'01154'!I26+'11933'!I26+'00446'!I25</f>
        <v>2</v>
      </c>
      <c r="J23" s="163">
        <f t="shared" ref="J23:J82" si="5">IFERROR((K23/I23),0)</f>
        <v>6142</v>
      </c>
      <c r="K23" s="168">
        <f>'00111'!K26+'00192'!K26+'00200'!K26+'00226'!K26+'00282'!K26+'00328'!K26+'00368'!K26+'10725'!K26+'00498'!K26+'00551'!K26+'00585'!K26+'00982'!K26+'00986'!K26+'00989'!K26+'01019'!K26+'01083'!K26+'01084'!K26+'01144'!K26+'01154'!K26+'11933'!K26+'00446'!K25</f>
        <v>12284</v>
      </c>
    </row>
    <row r="24" spans="1:11" ht="25.5" x14ac:dyDescent="0.25">
      <c r="A24" s="41" t="s">
        <v>12</v>
      </c>
      <c r="B24" s="42" t="s">
        <v>13</v>
      </c>
      <c r="C24" s="63">
        <f>C25+C59+C85+C92+C106+C132+C169</f>
        <v>2467</v>
      </c>
      <c r="D24" s="43">
        <f t="shared" ref="D24:D58" si="6">IFERROR((E24/C24),0)</f>
        <v>14893.220510741792</v>
      </c>
      <c r="E24" s="110">
        <f>E25+E59+E85+E92+E106+E132+E169</f>
        <v>36741575</v>
      </c>
      <c r="F24" s="190">
        <f>F25+F59+F85+F92+F106+F132+F169</f>
        <v>784</v>
      </c>
      <c r="G24" s="190">
        <f t="shared" si="4"/>
        <v>28595.20088903061</v>
      </c>
      <c r="H24" s="190">
        <f>H25+H59+H85+H92+H106+H132+H169</f>
        <v>22418637.496999998</v>
      </c>
      <c r="I24" s="190">
        <f>I25+I59+I85+I92+I106+I132+I169</f>
        <v>11037</v>
      </c>
      <c r="J24" s="161">
        <f t="shared" si="5"/>
        <v>27.248586572438164</v>
      </c>
      <c r="K24" s="169">
        <f>K25+K59+K85+K92+K106+K132+K169</f>
        <v>300742.65000000002</v>
      </c>
    </row>
    <row r="25" spans="1:11" x14ac:dyDescent="0.25">
      <c r="A25" s="25">
        <v>1653501</v>
      </c>
      <c r="B25" s="26" t="s">
        <v>14</v>
      </c>
      <c r="C25" s="31">
        <f>SUM(C26:C58)</f>
        <v>703</v>
      </c>
      <c r="D25" s="32">
        <f t="shared" si="6"/>
        <v>3827.7027027027025</v>
      </c>
      <c r="E25" s="46">
        <f>SUM(E26:E58)</f>
        <v>2690875</v>
      </c>
      <c r="F25" s="186">
        <f>SUM(F26:F58)</f>
        <v>119</v>
      </c>
      <c r="G25" s="186">
        <f t="shared" si="4"/>
        <v>3373.1694117647053</v>
      </c>
      <c r="H25" s="186">
        <f>SUM(H26:H58)</f>
        <v>401407.15999999992</v>
      </c>
      <c r="I25" s="170">
        <f>SUM(I26:I58)</f>
        <v>11004</v>
      </c>
      <c r="J25" s="171">
        <f t="shared" si="5"/>
        <v>1.8135950563431478</v>
      </c>
      <c r="K25" s="172">
        <f>SUM(K26:K58)</f>
        <v>19956.8</v>
      </c>
    </row>
    <row r="26" spans="1:11" x14ac:dyDescent="0.25">
      <c r="A26" s="15">
        <v>1653501001</v>
      </c>
      <c r="B26" s="13" t="s">
        <v>15</v>
      </c>
      <c r="C26" s="11">
        <f>'00111'!C29+'00192'!C29+'00200'!C29+'00226'!C29+'00282'!C29+'00328'!C29+'00368'!C29+'10725'!C29+'00498'!C29+'00551'!C29+'00585'!C29+'00982'!C29+'00986'!C29+'00989'!C29+'01019'!C29+'01083'!C29+'01084'!C29+'01144'!C29+'01154'!C29+'11933'!C29+'00446'!C28</f>
        <v>34</v>
      </c>
      <c r="D26" s="12">
        <f t="shared" si="6"/>
        <v>5288.2352941176468</v>
      </c>
      <c r="E26" s="16">
        <f>'00111'!E29+'00192'!E29+'00200'!E29+'00226'!E29+'00282'!E29+'00328'!E29+'00368'!E29+'10725'!E29+'00498'!E29+'00551'!E29+'00585'!E29+'00982'!E29+'00986'!E29+'00989'!E29+'01019'!E29+'01083'!E29+'01084'!E29+'01144'!E29+'01154'!E29+'11933'!E29+'00446'!E28</f>
        <v>179800</v>
      </c>
      <c r="F26" s="159">
        <f>'00111'!F29+'00192'!F29+'00200'!F29+'00226'!F29+'00282'!F29+'00328'!F29+'00368'!F29+'10725'!F29+'00498'!F29+'00551'!F29+'00585'!F29+'00982'!F29+'00986'!F29+'00989'!F29+'01019'!F29+'01083'!F29+'01084'!F29+'01144'!F29+'01154'!F29+'11933'!F29+'00446'!F28</f>
        <v>0</v>
      </c>
      <c r="G26" s="164">
        <f t="shared" si="4"/>
        <v>0</v>
      </c>
      <c r="H26" s="159">
        <f>'00111'!H29+'00192'!H29+'00200'!H29+'00226'!H29+'00282'!H29+'00328'!H29+'00368'!H29+'10725'!H29+'00498'!H29+'00551'!H29+'00585'!H29+'00982'!H29+'00986'!H29+'00989'!H29+'01019'!H29+'01083'!H29+'01084'!H29+'01144'!H29+'01154'!H29+'11933'!H29+'00446'!H28</f>
        <v>0</v>
      </c>
      <c r="I26" s="164">
        <f>'00111'!I29+'00192'!I29+'00200'!I29+'00226'!I29+'00282'!I29+'00328'!I29+'00368'!I29+'10725'!I29+'00498'!I29+'00551'!I29+'00585'!I29+'00982'!I29+'00986'!I29+'00989'!I29+'01019'!I29+'01083'!I29+'01084'!I29+'01144'!I29+'01154'!I29+'11933'!I29+'00446'!I28</f>
        <v>0</v>
      </c>
      <c r="J26" s="165">
        <f t="shared" si="5"/>
        <v>0</v>
      </c>
      <c r="K26" s="166">
        <f>'00111'!K29+'00192'!K29+'00200'!K29+'00226'!K29+'00282'!K29+'00328'!K29+'00368'!K29+'10725'!K29+'00498'!K29+'00551'!K29+'00585'!K29+'00982'!K29+'00986'!K29+'00989'!K29+'01019'!K29+'01083'!K29+'01084'!K29+'01144'!K29+'01154'!K29+'11933'!K29+'00446'!K28</f>
        <v>0</v>
      </c>
    </row>
    <row r="27" spans="1:11" x14ac:dyDescent="0.25">
      <c r="A27" s="15">
        <v>1653501002</v>
      </c>
      <c r="B27" s="13" t="s">
        <v>16</v>
      </c>
      <c r="C27" s="11">
        <f>'00111'!C30+'00192'!C30+'00200'!C30+'00226'!C30+'00282'!C30+'00328'!C30+'00368'!C30+'10725'!C30+'00498'!C30+'00551'!C30+'00585'!C30+'00982'!C30+'00986'!C30+'00989'!C30+'01019'!C30+'01083'!C30+'01084'!C30+'01144'!C30+'01154'!C30+'11933'!C30+'00446'!C29</f>
        <v>36</v>
      </c>
      <c r="D27" s="12">
        <f t="shared" si="6"/>
        <v>4386.1111111111113</v>
      </c>
      <c r="E27" s="16">
        <f>'00111'!E30+'00192'!E30+'00200'!E30+'00226'!E30+'00282'!E30+'00328'!E30+'00368'!E30+'10725'!E30+'00498'!E30+'00551'!E30+'00585'!E30+'00982'!E30+'00986'!E30+'00989'!E30+'01019'!E30+'01083'!E30+'01084'!E30+'01144'!E30+'01154'!E30+'11933'!E30+'00446'!E29</f>
        <v>157900</v>
      </c>
      <c r="F27" s="159">
        <f>'00111'!F30+'00192'!F30+'00200'!F30+'00226'!F30+'00282'!F30+'00328'!F30+'00368'!F30+'10725'!F30+'00498'!F30+'00551'!F30+'00585'!F30+'00982'!F30+'00986'!F30+'00989'!F30+'01019'!F30+'01083'!F30+'01084'!F30+'01144'!F30+'01154'!F30+'11933'!F30+'00446'!F29</f>
        <v>7</v>
      </c>
      <c r="G27" s="164">
        <f t="shared" si="4"/>
        <v>2671.4285714285716</v>
      </c>
      <c r="H27" s="159">
        <f>'00111'!H30+'00192'!H30+'00200'!H30+'00226'!H30+'00282'!H30+'00328'!H30+'00368'!H30+'10725'!H30+'00498'!H30+'00551'!H30+'00585'!H30+'00982'!H30+'00986'!H30+'00989'!H30+'01019'!H30+'01083'!H30+'01084'!H30+'01144'!H30+'01154'!H30+'11933'!H30+'00446'!H29</f>
        <v>18700</v>
      </c>
      <c r="I27" s="164">
        <f>'00111'!I30+'00192'!I30+'00200'!I30+'00226'!I30+'00282'!I30+'00328'!I30+'00368'!I30+'10725'!I30+'00498'!I30+'00551'!I30+'00585'!I30+'00982'!I30+'00986'!I30+'00989'!I30+'01019'!I30+'01083'!I30+'01084'!I30+'01144'!I30+'01154'!I30+'11933'!I30+'00446'!I29</f>
        <v>0</v>
      </c>
      <c r="J27" s="165">
        <f t="shared" si="5"/>
        <v>0</v>
      </c>
      <c r="K27" s="166">
        <f>'00111'!K30+'00192'!K30+'00200'!K30+'00226'!K30+'00282'!K30+'00328'!K30+'00368'!K30+'10725'!K30+'00498'!K30+'00551'!K30+'00585'!K30+'00982'!K30+'00986'!K30+'00989'!K30+'01019'!K30+'01083'!K30+'01084'!K30+'01144'!K30+'01154'!K30+'11933'!K30+'00446'!K29</f>
        <v>0</v>
      </c>
    </row>
    <row r="28" spans="1:11" x14ac:dyDescent="0.25">
      <c r="A28" s="15">
        <v>1653501003</v>
      </c>
      <c r="B28" s="13" t="s">
        <v>17</v>
      </c>
      <c r="C28" s="11">
        <f>'00111'!C31+'00192'!C31+'00200'!C31+'00226'!C31+'00282'!C31+'00328'!C31+'00368'!C31+'10725'!C31+'00498'!C31+'00551'!C31+'00585'!C31+'00982'!C31+'00986'!C31+'00989'!C31+'01019'!C31+'01083'!C31+'01084'!C31+'01144'!C31+'01154'!C31+'11933'!C31+'00446'!C30</f>
        <v>27</v>
      </c>
      <c r="D28" s="12">
        <f t="shared" si="6"/>
        <v>3500</v>
      </c>
      <c r="E28" s="16">
        <f>'00111'!E31+'00192'!E31+'00200'!E31+'00226'!E31+'00282'!E31+'00328'!E31+'00368'!E31+'10725'!E31+'00498'!E31+'00551'!E31+'00585'!E31+'00982'!E31+'00986'!E31+'00989'!E31+'01019'!E31+'01083'!E31+'01084'!E31+'01144'!E31+'01154'!E31+'11933'!E31+'00446'!E30</f>
        <v>94500</v>
      </c>
      <c r="F28" s="159">
        <f>'00111'!F31+'00192'!F31+'00200'!F31+'00226'!F31+'00282'!F31+'00328'!F31+'00368'!F31+'10725'!F31+'00498'!F31+'00551'!F31+'00585'!F31+'00982'!F31+'00986'!F31+'00989'!F31+'01019'!F31+'01083'!F31+'01084'!F31+'01144'!F31+'01154'!F31+'11933'!F31+'00446'!F30</f>
        <v>2</v>
      </c>
      <c r="G28" s="164">
        <f t="shared" si="4"/>
        <v>10000</v>
      </c>
      <c r="H28" s="159">
        <f>'00111'!H31+'00192'!H31+'00200'!H31+'00226'!H31+'00282'!H31+'00328'!H31+'00368'!H31+'10725'!H31+'00498'!H31+'00551'!H31+'00585'!H31+'00982'!H31+'00986'!H31+'00989'!H31+'01019'!H31+'01083'!H31+'01084'!H31+'01144'!H31+'01154'!H31+'11933'!H31+'00446'!H30</f>
        <v>20000</v>
      </c>
      <c r="I28" s="164">
        <f>'00111'!I31+'00192'!I31+'00200'!I31+'00226'!I31+'00282'!I31+'00328'!I31+'00368'!I31+'10725'!I31+'00498'!I31+'00551'!I31+'00585'!I31+'00982'!I31+'00986'!I31+'00989'!I31+'01019'!I31+'01083'!I31+'01084'!I31+'01144'!I31+'01154'!I31+'11933'!I31+'00446'!I30</f>
        <v>0</v>
      </c>
      <c r="J28" s="165">
        <f t="shared" si="5"/>
        <v>0</v>
      </c>
      <c r="K28" s="166">
        <f>'00111'!K31+'00192'!K31+'00200'!K31+'00226'!K31+'00282'!K31+'00328'!K31+'00368'!K31+'10725'!K31+'00498'!K31+'00551'!K31+'00585'!K31+'00982'!K31+'00986'!K31+'00989'!K31+'01019'!K31+'01083'!K31+'01084'!K31+'01144'!K31+'01154'!K31+'11933'!K31+'00446'!K30</f>
        <v>0</v>
      </c>
    </row>
    <row r="29" spans="1:11" x14ac:dyDescent="0.25">
      <c r="A29" s="15">
        <v>1653501004</v>
      </c>
      <c r="B29" s="13" t="s">
        <v>18</v>
      </c>
      <c r="C29" s="11">
        <f>'00111'!C32+'00192'!C32+'00200'!C32+'00226'!C32+'00282'!C32+'00328'!C32+'00368'!C32+'10725'!C32+'00498'!C32+'00551'!C32+'00585'!C32+'00982'!C32+'00986'!C32+'00989'!C32+'01019'!C32+'01083'!C32+'01084'!C32+'01144'!C32+'01154'!C32+'11933'!C32+'00446'!C31</f>
        <v>45</v>
      </c>
      <c r="D29" s="12">
        <f t="shared" si="6"/>
        <v>2155.5555555555557</v>
      </c>
      <c r="E29" s="16">
        <f>'00111'!E32+'00192'!E32+'00200'!E32+'00226'!E32+'00282'!E32+'00328'!E32+'00368'!E32+'10725'!E32+'00498'!E32+'00551'!E32+'00585'!E32+'00982'!E32+'00986'!E32+'00989'!E32+'01019'!E32+'01083'!E32+'01084'!E32+'01144'!E32+'01154'!E32+'11933'!E32+'00446'!E31</f>
        <v>97000</v>
      </c>
      <c r="F29" s="159">
        <f>'00111'!F32+'00192'!F32+'00200'!F32+'00226'!F32+'00282'!F32+'00328'!F32+'00368'!F32+'10725'!F32+'00498'!F32+'00551'!F32+'00585'!F32+'00982'!F32+'00986'!F32+'00989'!F32+'01019'!F32+'01083'!F32+'01084'!F32+'01144'!F32+'01154'!F32+'11933'!F32+'00446'!F31</f>
        <v>34</v>
      </c>
      <c r="G29" s="164">
        <f t="shared" si="4"/>
        <v>2035.2658823529414</v>
      </c>
      <c r="H29" s="159">
        <f>'00111'!H32+'00192'!H32+'00200'!H32+'00226'!H32+'00282'!H32+'00328'!H32+'00368'!H32+'10725'!H32+'00498'!H32+'00551'!H32+'00585'!H32+'00982'!H32+'00986'!H32+'00989'!H32+'01019'!H32+'01083'!H32+'01084'!H32+'01144'!H32+'01154'!H32+'11933'!H32+'00446'!H31</f>
        <v>69199.040000000008</v>
      </c>
      <c r="I29" s="164">
        <f>'00111'!I32+'00192'!I32+'00200'!I32+'00226'!I32+'00282'!I32+'00328'!I32+'00368'!I32+'10725'!I32+'00498'!I32+'00551'!I32+'00585'!I32+'00982'!I32+'00986'!I32+'00989'!I32+'01019'!I32+'01083'!I32+'01084'!I32+'01144'!I32+'01154'!I32+'11933'!I32+'00446'!I31</f>
        <v>0</v>
      </c>
      <c r="J29" s="165">
        <f t="shared" si="5"/>
        <v>0</v>
      </c>
      <c r="K29" s="166">
        <f>'00111'!K32+'00192'!K32+'00200'!K32+'00226'!K32+'00282'!K32+'00328'!K32+'00368'!K32+'10725'!K32+'00498'!K32+'00551'!K32+'00585'!K32+'00982'!K32+'00986'!K32+'00989'!K32+'01019'!K32+'01083'!K32+'01084'!K32+'01144'!K32+'01154'!K32+'11933'!K32+'00446'!K31</f>
        <v>0</v>
      </c>
    </row>
    <row r="30" spans="1:11" x14ac:dyDescent="0.25">
      <c r="A30" s="15">
        <v>1653501005</v>
      </c>
      <c r="B30" s="13" t="s">
        <v>328</v>
      </c>
      <c r="C30" s="11">
        <f>'00111'!C33+'00192'!C33+'00200'!C33+'00226'!C33+'00282'!C33+'00328'!C33+'00368'!C33+'10725'!C33+'00498'!C33+'00551'!C33+'00585'!C33+'00982'!C33+'00986'!C33+'00989'!C33+'01019'!C33+'01083'!C33+'01084'!C33+'01144'!C33+'01154'!C33+'11933'!C33+'00446'!C32</f>
        <v>22</v>
      </c>
      <c r="D30" s="12">
        <f t="shared" si="6"/>
        <v>1895.4545454545455</v>
      </c>
      <c r="E30" s="16">
        <f>'00111'!E33+'00192'!E33+'00200'!E33+'00226'!E33+'00282'!E33+'00328'!E33+'00368'!E33+'10725'!E33+'00498'!E33+'00551'!E33+'00585'!E33+'00982'!E33+'00986'!E33+'00989'!E33+'01019'!E33+'01083'!E33+'01084'!E33+'01144'!E33+'01154'!E33+'11933'!E33+'00446'!E32</f>
        <v>41700</v>
      </c>
      <c r="F30" s="159">
        <f>'00111'!F33+'00192'!F33+'00200'!F33+'00226'!F33+'00282'!F33+'00328'!F33+'00368'!F33+'10725'!F33+'00498'!F33+'00551'!F33+'00585'!F33+'00982'!F33+'00986'!F33+'00989'!F33+'01019'!F33+'01083'!F33+'01084'!F33+'01144'!F33+'01154'!F33+'11933'!F33+'00446'!F32</f>
        <v>2</v>
      </c>
      <c r="G30" s="164">
        <f t="shared" si="4"/>
        <v>600</v>
      </c>
      <c r="H30" s="159">
        <f>'00111'!H33+'00192'!H33+'00200'!H33+'00226'!H33+'00282'!H33+'00328'!H33+'00368'!H33+'10725'!H33+'00498'!H33+'00551'!H33+'00585'!H33+'00982'!H33+'00986'!H33+'00989'!H33+'01019'!H33+'01083'!H33+'01084'!H33+'01144'!H33+'01154'!H33+'11933'!H33+'00446'!H32</f>
        <v>1200</v>
      </c>
      <c r="I30" s="164">
        <f>'00111'!I33+'00192'!I33+'00200'!I33+'00226'!I33+'00282'!I33+'00328'!I33+'00368'!I33+'10725'!I33+'00498'!I33+'00551'!I33+'00585'!I33+'00982'!I33+'00986'!I33+'00989'!I33+'01019'!I33+'01083'!I33+'01084'!I33+'01144'!I33+'01154'!I33+'11933'!I33+'00446'!I32</f>
        <v>0</v>
      </c>
      <c r="J30" s="165">
        <f t="shared" si="5"/>
        <v>0</v>
      </c>
      <c r="K30" s="166">
        <f>'00111'!K33+'00192'!K33+'00200'!K33+'00226'!K33+'00282'!K33+'00328'!K33+'00368'!K33+'10725'!K33+'00498'!K33+'00551'!K33+'00585'!K33+'00982'!K33+'00986'!K33+'00989'!K33+'01019'!K33+'01083'!K33+'01084'!K33+'01144'!K33+'01154'!K33+'11933'!K33+'00446'!K32</f>
        <v>0</v>
      </c>
    </row>
    <row r="31" spans="1:11" x14ac:dyDescent="0.25">
      <c r="A31" s="15">
        <v>1653501006</v>
      </c>
      <c r="B31" s="13" t="s">
        <v>19</v>
      </c>
      <c r="C31" s="11">
        <f>'00111'!C34+'00192'!C34+'00200'!C34+'00226'!C34+'00282'!C34+'00328'!C34+'00368'!C34+'10725'!C34+'00498'!C34+'00551'!C34+'00585'!C34+'00982'!C34+'00986'!C34+'00989'!C34+'01019'!C34+'01083'!C34+'01084'!C34+'01144'!C34+'01154'!C34+'11933'!C34+'00446'!C33</f>
        <v>31</v>
      </c>
      <c r="D31" s="12">
        <f t="shared" si="6"/>
        <v>3838.7096774193546</v>
      </c>
      <c r="E31" s="16">
        <f>'00111'!E34+'00192'!E34+'00200'!E34+'00226'!E34+'00282'!E34+'00328'!E34+'00368'!E34+'10725'!E34+'00498'!E34+'00551'!E34+'00585'!E34+'00982'!E34+'00986'!E34+'00989'!E34+'01019'!E34+'01083'!E34+'01084'!E34+'01144'!E34+'01154'!E34+'11933'!E34+'00446'!E33</f>
        <v>119000</v>
      </c>
      <c r="F31" s="159">
        <f>'00111'!F34+'00192'!F34+'00200'!F34+'00226'!F34+'00282'!F34+'00328'!F34+'00368'!F34+'10725'!F34+'00498'!F34+'00551'!F34+'00585'!F34+'00982'!F34+'00986'!F34+'00989'!F34+'01019'!F34+'01083'!F34+'01084'!F34+'01144'!F34+'01154'!F34+'11933'!F34+'00446'!F33</f>
        <v>0</v>
      </c>
      <c r="G31" s="164">
        <f t="shared" si="4"/>
        <v>0</v>
      </c>
      <c r="H31" s="159">
        <f>'00111'!H34+'00192'!H34+'00200'!H34+'00226'!H34+'00282'!H34+'00328'!H34+'00368'!H34+'10725'!H34+'00498'!H34+'00551'!H34+'00585'!H34+'00982'!H34+'00986'!H34+'00989'!H34+'01019'!H34+'01083'!H34+'01084'!H34+'01144'!H34+'01154'!H34+'11933'!H34+'00446'!H33</f>
        <v>0</v>
      </c>
      <c r="I31" s="164">
        <f>'00111'!I34+'00192'!I34+'00200'!I34+'00226'!I34+'00282'!I34+'00328'!I34+'00368'!I34+'10725'!I34+'00498'!I34+'00551'!I34+'00585'!I34+'00982'!I34+'00986'!I34+'00989'!I34+'01019'!I34+'01083'!I34+'01084'!I34+'01144'!I34+'01154'!I34+'11933'!I34+'00446'!I33</f>
        <v>0</v>
      </c>
      <c r="J31" s="165">
        <f t="shared" si="5"/>
        <v>0</v>
      </c>
      <c r="K31" s="166">
        <f>'00111'!K34+'00192'!K34+'00200'!K34+'00226'!K34+'00282'!K34+'00328'!K34+'00368'!K34+'10725'!K34+'00498'!K34+'00551'!K34+'00585'!K34+'00982'!K34+'00986'!K34+'00989'!K34+'01019'!K34+'01083'!K34+'01084'!K34+'01144'!K34+'01154'!K34+'11933'!K34+'00446'!K33</f>
        <v>0</v>
      </c>
    </row>
    <row r="32" spans="1:11" x14ac:dyDescent="0.25">
      <c r="A32" s="15">
        <v>1653501007</v>
      </c>
      <c r="B32" s="13" t="s">
        <v>20</v>
      </c>
      <c r="C32" s="11">
        <f>'00111'!C35+'00192'!C35+'00200'!C35+'00226'!C35+'00282'!C35+'00328'!C35+'00368'!C35+'10725'!C35+'00498'!C35+'00551'!C35+'00585'!C35+'00982'!C35+'00986'!C35+'00989'!C35+'01019'!C35+'01083'!C35+'01084'!C35+'01144'!C35+'01154'!C35+'11933'!C35+'00446'!C34</f>
        <v>86</v>
      </c>
      <c r="D32" s="12">
        <f t="shared" si="6"/>
        <v>965.11627906976742</v>
      </c>
      <c r="E32" s="16">
        <f>'00111'!E35+'00192'!E35+'00200'!E35+'00226'!E35+'00282'!E35+'00328'!E35+'00368'!E35+'10725'!E35+'00498'!E35+'00551'!E35+'00585'!E35+'00982'!E35+'00986'!E35+'00989'!E35+'01019'!E35+'01083'!E35+'01084'!E35+'01144'!E35+'01154'!E35+'11933'!E35+'00446'!E34</f>
        <v>83000</v>
      </c>
      <c r="F32" s="159">
        <f>'00111'!F35+'00192'!F35+'00200'!F35+'00226'!F35+'00282'!F35+'00328'!F35+'00368'!F35+'10725'!F35+'00498'!F35+'00551'!F35+'00585'!F35+'00982'!F35+'00986'!F35+'00989'!F35+'01019'!F35+'01083'!F35+'01084'!F35+'01144'!F35+'01154'!F35+'11933'!F35+'00446'!F34</f>
        <v>5</v>
      </c>
      <c r="G32" s="164">
        <f t="shared" si="4"/>
        <v>1180.5999999999999</v>
      </c>
      <c r="H32" s="159">
        <f>'00111'!H35+'00192'!H35+'00200'!H35+'00226'!H35+'00282'!H35+'00328'!H35+'00368'!H35+'10725'!H35+'00498'!H35+'00551'!H35+'00585'!H35+'00982'!H35+'00986'!H35+'00989'!H35+'01019'!H35+'01083'!H35+'01084'!H35+'01144'!H35+'01154'!H35+'11933'!H35+'00446'!H34</f>
        <v>5903</v>
      </c>
      <c r="I32" s="164">
        <f>'00111'!I35+'00192'!I35+'00200'!I35+'00226'!I35+'00282'!I35+'00328'!I35+'00368'!I35+'10725'!I35+'00498'!I35+'00551'!I35+'00585'!I35+'00982'!I35+'00986'!I35+'00989'!I35+'01019'!I35+'01083'!I35+'01084'!I35+'01144'!I35+'01154'!I35+'11933'!I35+'00446'!I34</f>
        <v>0</v>
      </c>
      <c r="J32" s="165">
        <f t="shared" si="5"/>
        <v>0</v>
      </c>
      <c r="K32" s="164">
        <f>'00111'!K35+'00192'!K35+'00200'!K35+'00226'!K35+'00282'!K35+'00328'!K35+'00368'!K35+'10725'!K35+'00498'!K35+'00551'!K35+'00585'!K35+'00982'!K35+'00986'!K35+'00989'!K35+'01019'!K35+'01083'!K35+'01084'!K35+'01144'!K35+'01154'!K35+'11933'!K35+'00446'!K34</f>
        <v>0</v>
      </c>
    </row>
    <row r="33" spans="1:11" x14ac:dyDescent="0.25">
      <c r="A33" s="15">
        <v>1653501008</v>
      </c>
      <c r="B33" s="13" t="s">
        <v>21</v>
      </c>
      <c r="C33" s="11">
        <f>'00111'!C36+'00192'!C36+'00200'!C36+'00226'!C36+'00282'!C36+'00328'!C36+'00368'!C36+'10725'!C36+'00498'!C36+'00551'!C36+'00585'!C36+'00982'!C36+'00986'!C36+'00989'!C36+'01019'!C36+'01083'!C36+'01084'!C36+'01144'!C36+'01154'!C36+'11933'!C36+'00446'!C35</f>
        <v>15</v>
      </c>
      <c r="D33" s="12">
        <f t="shared" si="6"/>
        <v>2800</v>
      </c>
      <c r="E33" s="16">
        <f>'00111'!E36+'00192'!E36+'00200'!E36+'00226'!E36+'00282'!E36+'00328'!E36+'00368'!E36+'10725'!E36+'00498'!E36+'00551'!E36+'00585'!E36+'00982'!E36+'00986'!E36+'00989'!E36+'01019'!E36+'01083'!E36+'01084'!E36+'01144'!E36+'01154'!E36+'11933'!E36+'00446'!E35</f>
        <v>42000</v>
      </c>
      <c r="F33" s="159">
        <f>'00111'!F36+'00192'!F36+'00200'!F36+'00226'!F36+'00282'!F36+'00328'!F36+'00368'!F36+'10725'!F36+'00498'!F36+'00551'!F36+'00585'!F36+'00982'!F36+'00986'!F36+'00989'!F36+'01019'!F36+'01083'!F36+'01084'!F36+'01144'!F36+'01154'!F36+'11933'!F36+'00446'!F35</f>
        <v>0</v>
      </c>
      <c r="G33" s="164">
        <f t="shared" si="4"/>
        <v>0</v>
      </c>
      <c r="H33" s="159">
        <f>'00111'!H36+'00192'!H36+'00200'!H36+'00226'!H36+'00282'!H36+'00328'!H36+'00368'!H36+'10725'!H36+'00498'!H36+'00551'!H36+'00585'!H36+'00982'!H36+'00986'!H36+'00989'!H36+'01019'!H36+'01083'!H36+'01084'!H36+'01144'!H36+'01154'!H36+'11933'!H36+'00446'!H35</f>
        <v>0</v>
      </c>
      <c r="I33" s="164">
        <f>'00111'!I36+'00192'!I36+'00200'!I36+'00226'!I36+'00282'!I36+'00328'!I36+'00368'!I36+'10725'!I36+'00498'!I36+'00551'!I36+'00585'!I36+'00982'!I36+'00986'!I36+'00989'!I36+'01019'!I36+'01083'!I36+'01084'!I36+'01144'!I36+'01154'!I36+'11933'!I36+'00446'!I35</f>
        <v>0</v>
      </c>
      <c r="J33" s="165">
        <f t="shared" si="5"/>
        <v>0</v>
      </c>
      <c r="K33" s="166">
        <f>'00111'!K36+'00192'!K36+'00200'!K36+'00226'!K36+'00282'!K36+'00328'!K36+'00368'!K36+'10725'!K36+'00498'!K36+'00551'!K36+'00585'!K36+'00982'!K36+'00986'!K36+'00989'!K36+'01019'!K36+'01083'!K36+'01084'!K36+'01144'!K36+'01154'!K36+'11933'!K36+'00446'!K35</f>
        <v>0</v>
      </c>
    </row>
    <row r="34" spans="1:11" x14ac:dyDescent="0.25">
      <c r="A34" s="15">
        <v>1653501009</v>
      </c>
      <c r="B34" s="13" t="s">
        <v>276</v>
      </c>
      <c r="C34" s="11">
        <f>'00111'!C37+'00192'!C37+'00200'!C37+'00226'!C37+'00282'!C37+'00328'!C37+'00368'!C37+'10725'!C37+'00498'!C37+'00551'!C37+'00585'!C37+'00982'!C37+'00986'!C37+'00989'!C37+'01019'!C37+'01083'!C37+'01084'!C37+'01144'!C37+'01154'!C37+'11933'!C37+'00446'!C36</f>
        <v>26</v>
      </c>
      <c r="D34" s="12">
        <f t="shared" si="6"/>
        <v>3046.1538461538462</v>
      </c>
      <c r="E34" s="16">
        <f>'00111'!E37+'00192'!E37+'00200'!E37+'00226'!E37+'00282'!E37+'00328'!E37+'00368'!E37+'10725'!E37+'00498'!E37+'00551'!E37+'00585'!E37+'00982'!E37+'00986'!E37+'00989'!E37+'01019'!E37+'01083'!E37+'01084'!E37+'01144'!E37+'01154'!E37+'11933'!E37+'00446'!E36</f>
        <v>79200</v>
      </c>
      <c r="F34" s="159">
        <f>'00111'!F37+'00192'!F37+'00200'!F37+'00226'!F37+'00282'!F37+'00328'!F37+'00368'!F37+'10725'!F37+'00498'!F37+'00551'!F37+'00585'!F37+'00982'!F37+'00986'!F37+'00989'!F37+'01019'!F37+'01083'!F37+'01084'!F37+'01144'!F37+'01154'!F37+'11933'!F37+'00446'!F36</f>
        <v>0</v>
      </c>
      <c r="G34" s="164">
        <f t="shared" si="4"/>
        <v>0</v>
      </c>
      <c r="H34" s="159">
        <f>'00111'!H37+'00192'!H37+'00200'!H37+'00226'!H37+'00282'!H37+'00328'!H37+'00368'!H37+'10725'!H37+'00498'!H37+'00551'!H37+'00585'!H37+'00982'!H37+'00986'!H37+'00989'!H37+'01019'!H37+'01083'!H37+'01084'!H37+'01144'!H37+'01154'!H37+'11933'!H37+'00446'!H36</f>
        <v>0</v>
      </c>
      <c r="I34" s="164">
        <f>'00111'!I37+'00192'!I37+'00200'!I37+'00226'!I37+'00282'!I37+'00328'!I37+'00368'!I37+'10725'!I37+'00498'!I37+'00551'!I37+'00585'!I37+'00982'!I37+'00986'!I37+'00989'!I37+'01019'!I37+'01083'!I37+'01084'!I37+'01144'!I37+'01154'!I37+'11933'!I37+'00446'!I36</f>
        <v>0</v>
      </c>
      <c r="J34" s="165">
        <f t="shared" si="5"/>
        <v>0</v>
      </c>
      <c r="K34" s="166">
        <f>'00111'!K37+'00192'!K37+'00200'!K37+'00226'!K37+'00282'!K37+'00328'!K37+'00368'!K37+'10725'!K37+'00498'!K37+'00551'!K37+'00585'!K37+'00982'!K37+'00986'!K37+'00989'!K37+'01019'!K37+'01083'!K37+'01084'!K37+'01144'!K37+'01154'!K37+'11933'!K37+'00446'!K36</f>
        <v>0</v>
      </c>
    </row>
    <row r="35" spans="1:11" x14ac:dyDescent="0.25">
      <c r="A35" s="15">
        <v>1653501010</v>
      </c>
      <c r="B35" s="13" t="s">
        <v>22</v>
      </c>
      <c r="C35" s="11">
        <f>'00111'!C38+'00192'!C38+'00200'!C38+'00226'!C38+'00282'!C38+'00328'!C38+'00368'!C38+'10725'!C38+'00498'!C38+'00551'!C38+'00585'!C38+'00982'!C38+'00986'!C38+'00989'!C38+'01019'!C38+'01083'!C38+'01084'!C38+'01144'!C38+'01154'!C38+'11933'!C38+'00446'!C37</f>
        <v>35</v>
      </c>
      <c r="D35" s="12">
        <f t="shared" si="6"/>
        <v>4191.4285714285716</v>
      </c>
      <c r="E35" s="16">
        <f>'00111'!E38+'00192'!E38+'00200'!E38+'00226'!E38+'00282'!E38+'00328'!E38+'00368'!E38+'10725'!E38+'00498'!E38+'00551'!E38+'00585'!E38+'00982'!E38+'00986'!E38+'00989'!E38+'01019'!E38+'01083'!E38+'01084'!E38+'01144'!E38+'01154'!E38+'11933'!E38+'00446'!E37</f>
        <v>146700</v>
      </c>
      <c r="F35" s="159">
        <f>'00111'!F38+'00192'!F38+'00200'!F38+'00226'!F38+'00282'!F38+'00328'!F38+'00368'!F38+'10725'!F38+'00498'!F38+'00551'!F38+'00585'!F38+'00982'!F38+'00986'!F38+'00989'!F38+'01019'!F38+'01083'!F38+'01084'!F38+'01144'!F38+'01154'!F38+'11933'!F38+'00446'!F37</f>
        <v>12</v>
      </c>
      <c r="G35" s="164">
        <f t="shared" si="4"/>
        <v>3179.9600000000005</v>
      </c>
      <c r="H35" s="159">
        <f>'00111'!H38+'00192'!H38+'00200'!H38+'00226'!H38+'00282'!H38+'00328'!H38+'00368'!H38+'10725'!H38+'00498'!H38+'00551'!H38+'00585'!H38+'00982'!H38+'00986'!H38+'00989'!H38+'01019'!H38+'01083'!H38+'01084'!H38+'01144'!H38+'01154'!H38+'11933'!H38+'00446'!H37</f>
        <v>38159.520000000004</v>
      </c>
      <c r="I35" s="164">
        <f>'00111'!I38+'00192'!I38+'00200'!I38+'00226'!I38+'00282'!I38+'00328'!I38+'00368'!I38+'10725'!I38+'00498'!I38+'00551'!I38+'00585'!I38+'00982'!I38+'00986'!I38+'00989'!I38+'01019'!I38+'01083'!I38+'01084'!I38+'01144'!I38+'01154'!I38+'11933'!I38+'00446'!I37</f>
        <v>0</v>
      </c>
      <c r="J35" s="165">
        <f t="shared" si="5"/>
        <v>0</v>
      </c>
      <c r="K35" s="166">
        <f>'00111'!K38+'00192'!K38+'00200'!K38+'00226'!K38+'00282'!K38+'00328'!K38+'00368'!K38+'10725'!K38+'00498'!K38+'00551'!K38+'00585'!K38+'00982'!K38+'00986'!K38+'00989'!K38+'01019'!K38+'01083'!K38+'01084'!K38+'01144'!K38+'01154'!K38+'11933'!K38+'00446'!K37</f>
        <v>0</v>
      </c>
    </row>
    <row r="36" spans="1:11" x14ac:dyDescent="0.25">
      <c r="A36" s="15">
        <v>1653501011</v>
      </c>
      <c r="B36" s="13" t="s">
        <v>23</v>
      </c>
      <c r="C36" s="11">
        <f>'00111'!C39+'00192'!C39+'00200'!C39+'00226'!C39+'00282'!C39+'00328'!C39+'00368'!C39+'10725'!C39+'00498'!C39+'00551'!C39+'00585'!C39+'00982'!C39+'00986'!C39+'00989'!C39+'01019'!C39+'01083'!C39+'01084'!C39+'01144'!C39+'01154'!C39+'11933'!C39+'00446'!C38</f>
        <v>50</v>
      </c>
      <c r="D36" s="12">
        <f t="shared" si="6"/>
        <v>1430</v>
      </c>
      <c r="E36" s="16">
        <f>'00111'!E39+'00192'!E39+'00200'!E39+'00226'!E39+'00282'!E39+'00328'!E39+'00368'!E39+'10725'!E39+'00498'!E39+'00551'!E39+'00585'!E39+'00982'!E39+'00986'!E39+'00989'!E39+'01019'!E39+'01083'!E39+'01084'!E39+'01144'!E39+'01154'!E39+'11933'!E39+'00446'!E38</f>
        <v>71500</v>
      </c>
      <c r="F36" s="159">
        <f>'00111'!F39+'00192'!F39+'00200'!F39+'00226'!F39+'00282'!F39+'00328'!F39+'00368'!F39+'10725'!F39+'00498'!F39+'00551'!F39+'00585'!F39+'00982'!F39+'00986'!F39+'00989'!F39+'01019'!F39+'01083'!F39+'01084'!F39+'01144'!F39+'01154'!F39+'11933'!F39+'00446'!F38</f>
        <v>0</v>
      </c>
      <c r="G36" s="164">
        <f t="shared" si="4"/>
        <v>0</v>
      </c>
      <c r="H36" s="159">
        <f>'00111'!H39+'00192'!H39+'00200'!H39+'00226'!H39+'00282'!H39+'00328'!H39+'00368'!H39+'10725'!H39+'00498'!H39+'00551'!H39+'00585'!H39+'00982'!H39+'00986'!H39+'00989'!H39+'01019'!H39+'01083'!H39+'01084'!H39+'01144'!H39+'01154'!H39+'11933'!H39+'00446'!H38</f>
        <v>0</v>
      </c>
      <c r="I36" s="164">
        <f>'00111'!I39+'00192'!I39+'00200'!I39+'00226'!I39+'00282'!I39+'00328'!I39+'00368'!I39+'10725'!I39+'00498'!I39+'00551'!I39+'00585'!I39+'00982'!I39+'00986'!I39+'00989'!I39+'01019'!I39+'01083'!I39+'01084'!I39+'01144'!I39+'01154'!I39+'11933'!I39+'00446'!I38</f>
        <v>0</v>
      </c>
      <c r="J36" s="165">
        <f t="shared" si="5"/>
        <v>0</v>
      </c>
      <c r="K36" s="166">
        <f>'00111'!K39+'00192'!K39+'00200'!K39+'00226'!K39+'00282'!K39+'00328'!K39+'00368'!K39+'10725'!K39+'00498'!K39+'00551'!K39+'00585'!K39+'00982'!K39+'00986'!K39+'00989'!K39+'01019'!K39+'01083'!K39+'01084'!K39+'01144'!K39+'01154'!K39+'11933'!K39+'00446'!K38</f>
        <v>0</v>
      </c>
    </row>
    <row r="37" spans="1:11" x14ac:dyDescent="0.25">
      <c r="A37" s="15">
        <v>1653501012</v>
      </c>
      <c r="B37" s="13" t="s">
        <v>24</v>
      </c>
      <c r="C37" s="11">
        <f>'00111'!C40+'00192'!C40+'00200'!C40+'00226'!C40+'00282'!C40+'00328'!C40+'00368'!C40+'10725'!C40+'00498'!C40+'00551'!C40+'00585'!C40+'00982'!C40+'00986'!C40+'00989'!C40+'01019'!C40+'01083'!C40+'01084'!C40+'01144'!C40+'01154'!C40+'11933'!C40+'00446'!C39</f>
        <v>105</v>
      </c>
      <c r="D37" s="12">
        <f t="shared" si="6"/>
        <v>2499.2857142857142</v>
      </c>
      <c r="E37" s="16">
        <f>'00111'!E40+'00192'!E40+'00200'!E40+'00226'!E40+'00282'!E40+'00328'!E40+'00368'!E40+'10725'!E40+'00498'!E40+'00551'!E40+'00585'!E40+'00982'!E40+'00986'!E40+'00989'!E40+'01019'!E40+'01083'!E40+'01084'!E40+'01144'!E40+'01154'!E40+'11933'!E40+'00446'!E39</f>
        <v>262425</v>
      </c>
      <c r="F37" s="159">
        <f>'00111'!F40+'00192'!F40+'00200'!F40+'00226'!F40+'00282'!F40+'00328'!F40+'00368'!F40+'10725'!F40+'00498'!F40+'00551'!F40+'00585'!F40+'00982'!F40+'00986'!F40+'00989'!F40+'01019'!F40+'01083'!F40+'01084'!F40+'01144'!F40+'01154'!F40+'11933'!F40+'00446'!F39</f>
        <v>29</v>
      </c>
      <c r="G37" s="164">
        <f t="shared" si="4"/>
        <v>2051.2551724137929</v>
      </c>
      <c r="H37" s="159">
        <f>'00111'!H40+'00192'!H40+'00200'!H40+'00226'!H40+'00282'!H40+'00328'!H40+'00368'!H40+'10725'!H40+'00498'!H40+'00551'!H40+'00585'!H40+'00982'!H40+'00986'!H40+'00989'!H40+'01019'!H40+'01083'!H40+'01084'!H40+'01144'!H40+'01154'!H40+'11933'!H40+'00446'!H39</f>
        <v>59486.399999999994</v>
      </c>
      <c r="I37" s="164">
        <f>'00111'!I40+'00192'!I40+'00200'!I40+'00226'!I40+'00282'!I40+'00328'!I40+'00368'!I40+'10725'!I40+'00498'!I40+'00551'!I40+'00585'!I40+'00982'!I40+'00986'!I40+'00989'!I40+'01019'!I40+'01083'!I40+'01084'!I40+'01144'!I40+'01154'!I40+'11933'!I40+'00446'!I39</f>
        <v>3</v>
      </c>
      <c r="J37" s="165">
        <f t="shared" si="5"/>
        <v>1266.6666666666667</v>
      </c>
      <c r="K37" s="166">
        <f>'00111'!K40+'00192'!K40+'00200'!K40+'00226'!K40+'00282'!K40+'00328'!K40+'00368'!K40+'10725'!K40+'00498'!K40+'00551'!K40+'00585'!K40+'00982'!K40+'00986'!K40+'00989'!K40+'01019'!K40+'01083'!K40+'01084'!K40+'01144'!K40+'01154'!K40+'11933'!K40+'00446'!K39</f>
        <v>3800</v>
      </c>
    </row>
    <row r="38" spans="1:11" x14ac:dyDescent="0.25">
      <c r="A38" s="15">
        <v>1653501013</v>
      </c>
      <c r="B38" s="13" t="s">
        <v>25</v>
      </c>
      <c r="C38" s="11">
        <f>'00111'!C41+'00192'!C41+'00200'!C41+'00226'!C41+'00282'!C41+'00328'!C41+'00368'!C41+'10725'!C41+'00498'!C41+'00551'!C41+'00585'!C41+'00982'!C41+'00986'!C41+'00989'!C41+'01019'!C41+'01083'!C41+'01084'!C41+'01144'!C41+'01154'!C41+'11933'!C41+'00446'!C40</f>
        <v>4</v>
      </c>
      <c r="D38" s="12">
        <f t="shared" si="6"/>
        <v>3100</v>
      </c>
      <c r="E38" s="16">
        <f>'00111'!E41+'00192'!E41+'00200'!E41+'00226'!E41+'00282'!E41+'00328'!E41+'00368'!E41+'10725'!E41+'00498'!E41+'00551'!E41+'00585'!E41+'00982'!E41+'00986'!E41+'00989'!E41+'01019'!E41+'01083'!E41+'01084'!E41+'01144'!E41+'01154'!E41+'11933'!E41+'00446'!E40</f>
        <v>12400</v>
      </c>
      <c r="F38" s="159">
        <f>'00111'!F41+'00192'!F41+'00200'!F41+'00226'!F41+'00282'!F41+'00328'!F41+'00368'!F41+'10725'!F41+'00498'!F41+'00551'!F41+'00585'!F41+'00982'!F41+'00986'!F41+'00989'!F41+'01019'!F41+'01083'!F41+'01084'!F41+'01144'!F41+'01154'!F41+'11933'!F41+'00446'!F40</f>
        <v>3</v>
      </c>
      <c r="G38" s="164">
        <f t="shared" si="4"/>
        <v>7966.666666666667</v>
      </c>
      <c r="H38" s="159">
        <f>'00111'!H41+'00192'!H41+'00200'!H41+'00226'!H41+'00282'!H41+'00328'!H41+'00368'!H41+'10725'!H41+'00498'!H41+'00551'!H41+'00585'!H41+'00982'!H41+'00986'!H41+'00989'!H41+'01019'!H41+'01083'!H41+'01084'!H41+'01144'!H41+'01154'!H41+'11933'!H41+'00446'!H40</f>
        <v>23900</v>
      </c>
      <c r="I38" s="164">
        <f>'00111'!I41+'00192'!I41+'00200'!I41+'00226'!I41+'00282'!I41+'00328'!I41+'00368'!I41+'10725'!I41+'00498'!I41+'00551'!I41+'00585'!I41+'00982'!I41+'00986'!I41+'00989'!I41+'01019'!I41+'01083'!I41+'01084'!I41+'01144'!I41+'01154'!I41+'11933'!I41+'00446'!I40</f>
        <v>0</v>
      </c>
      <c r="J38" s="165">
        <f t="shared" si="5"/>
        <v>0</v>
      </c>
      <c r="K38" s="166">
        <f>'00111'!K41+'00192'!K41+'00200'!K41+'00226'!K41+'00282'!K41+'00328'!K41+'00368'!K41+'10725'!K41+'00498'!K41+'00551'!K41+'00585'!K41+'00982'!K41+'00986'!K41+'00989'!K41+'01019'!K41+'01083'!K41+'01084'!K41+'01144'!K41+'01154'!K41+'11933'!K41+'00446'!K40</f>
        <v>0</v>
      </c>
    </row>
    <row r="39" spans="1:11" x14ac:dyDescent="0.25">
      <c r="A39" s="15">
        <v>1653501014</v>
      </c>
      <c r="B39" s="13" t="s">
        <v>26</v>
      </c>
      <c r="C39" s="11">
        <f>'00111'!C42+'00192'!C42+'00200'!C42+'00226'!C42+'00282'!C42+'00328'!C42+'00368'!C42+'10725'!C42+'00498'!C42+'00551'!C42+'00585'!C42+'00982'!C42+'00986'!C42+'00989'!C42+'01019'!C42+'01083'!C42+'01084'!C42+'01144'!C42+'01154'!C42+'11933'!C42+'00446'!C41</f>
        <v>15</v>
      </c>
      <c r="D39" s="12">
        <f t="shared" si="6"/>
        <v>5853.333333333333</v>
      </c>
      <c r="E39" s="16">
        <f>'00111'!E42+'00192'!E42+'00200'!E42+'00226'!E42+'00282'!E42+'00328'!E42+'00368'!E42+'10725'!E42+'00498'!E42+'00551'!E42+'00585'!E42+'00982'!E42+'00986'!E42+'00989'!E42+'01019'!E42+'01083'!E42+'01084'!E42+'01144'!E42+'01154'!E42+'11933'!E42+'00446'!E41</f>
        <v>87800</v>
      </c>
      <c r="F39" s="159">
        <f>'00111'!F42+'00192'!F42+'00200'!F42+'00226'!F42+'00282'!F42+'00328'!F42+'00368'!F42+'10725'!F42+'00498'!F42+'00551'!F42+'00585'!F42+'00982'!F42+'00986'!F42+'00989'!F42+'01019'!F42+'01083'!F42+'01084'!F42+'01144'!F42+'01154'!F42+'11933'!F42+'00446'!F41</f>
        <v>4</v>
      </c>
      <c r="G39" s="164">
        <f t="shared" si="4"/>
        <v>19450</v>
      </c>
      <c r="H39" s="159">
        <f>'00111'!H42+'00192'!H42+'00200'!H42+'00226'!H42+'00282'!H42+'00328'!H42+'00368'!H42+'10725'!H42+'00498'!H42+'00551'!H42+'00585'!H42+'00982'!H42+'00986'!H42+'00989'!H42+'01019'!H42+'01083'!H42+'01084'!H42+'01144'!H42+'01154'!H42+'11933'!H42+'00446'!H41</f>
        <v>77800</v>
      </c>
      <c r="I39" s="164">
        <f>'00111'!I42+'00192'!I42+'00200'!I42+'00226'!I42+'00282'!I42+'00328'!I42+'00368'!I42+'10725'!I42+'00498'!I42+'00551'!I42+'00585'!I42+'00982'!I42+'00986'!I42+'00989'!I42+'01019'!I42+'01083'!I42+'01084'!I42+'01144'!I42+'01154'!I42+'11933'!I42+'00446'!I41</f>
        <v>0</v>
      </c>
      <c r="J39" s="165">
        <f t="shared" si="5"/>
        <v>0</v>
      </c>
      <c r="K39" s="166">
        <f>'00111'!K42+'00192'!K42+'00200'!K42+'00226'!K42+'00282'!K42+'00328'!K42+'00368'!K42+'10725'!K42+'00498'!K42+'00551'!K42+'00585'!K42+'00982'!K42+'00986'!K42+'00989'!K42+'01019'!K42+'01083'!K42+'01084'!K42+'01144'!K42+'01154'!K42+'11933'!K42+'00446'!K41</f>
        <v>0</v>
      </c>
    </row>
    <row r="40" spans="1:11" x14ac:dyDescent="0.25">
      <c r="A40" s="15">
        <v>1653501015</v>
      </c>
      <c r="B40" s="13" t="s">
        <v>27</v>
      </c>
      <c r="C40" s="11">
        <f>'00111'!C43+'00192'!C43+'00200'!C43+'00226'!C43+'00282'!C43+'00328'!C43+'00368'!C43+'10725'!C43+'00498'!C43+'00551'!C43+'00585'!C43+'00982'!C43+'00986'!C43+'00989'!C43+'01019'!C43+'01083'!C43+'01084'!C43+'01144'!C43+'01154'!C43+'11933'!C43+'00446'!C42</f>
        <v>15</v>
      </c>
      <c r="D40" s="12">
        <f t="shared" si="6"/>
        <v>3570</v>
      </c>
      <c r="E40" s="16">
        <f>'00111'!E43+'00192'!E43+'00200'!E43+'00226'!E43+'00282'!E43+'00328'!E43+'00368'!E43+'10725'!E43+'00498'!E43+'00551'!E43+'00585'!E43+'00982'!E43+'00986'!E43+'00989'!E43+'01019'!E43+'01083'!E43+'01084'!E43+'01144'!E43+'01154'!E43+'11933'!E43+'00446'!E42</f>
        <v>53550</v>
      </c>
      <c r="F40" s="159">
        <f>'00111'!F43+'00192'!F43+'00200'!F43+'00226'!F43+'00282'!F43+'00328'!F43+'00368'!F43+'10725'!F43+'00498'!F43+'00551'!F43+'00585'!F43+'00982'!F43+'00986'!F43+'00989'!F43+'01019'!F43+'01083'!F43+'01084'!F43+'01144'!F43+'01154'!F43+'11933'!F43+'00446'!F42</f>
        <v>0</v>
      </c>
      <c r="G40" s="164">
        <f t="shared" si="4"/>
        <v>0</v>
      </c>
      <c r="H40" s="159">
        <f>'00111'!H43+'00192'!H43+'00200'!H43+'00226'!H43+'00282'!H43+'00328'!H43+'00368'!H43+'10725'!H43+'00498'!H43+'00551'!H43+'00585'!H43+'00982'!H43+'00986'!H43+'00989'!H43+'01019'!H43+'01083'!H43+'01084'!H43+'01144'!H43+'01154'!H43+'11933'!H43+'00446'!H42</f>
        <v>0</v>
      </c>
      <c r="I40" s="164">
        <f>'00111'!I43+'00192'!I43+'00200'!I43+'00226'!I43+'00282'!I43+'00328'!I43+'00368'!I43+'10725'!I43+'00498'!I43+'00551'!I43+'00585'!I43+'00982'!I43+'00986'!I43+'00989'!I43+'01019'!I43+'01083'!I43+'01084'!I43+'01144'!I43+'01154'!I43+'11933'!I43+'00446'!I42</f>
        <v>0</v>
      </c>
      <c r="J40" s="165">
        <f t="shared" si="5"/>
        <v>0</v>
      </c>
      <c r="K40" s="166">
        <f>'00111'!K43+'00192'!K43+'00200'!K43+'00226'!K43+'00282'!K43+'00328'!K43+'00368'!K43+'10725'!K43+'00498'!K43+'00551'!K43+'00585'!K43+'00982'!K43+'00986'!K43+'00989'!K43+'01019'!K43+'01083'!K43+'01084'!K43+'01144'!K43+'01154'!K43+'11933'!K43+'00446'!K42</f>
        <v>0</v>
      </c>
    </row>
    <row r="41" spans="1:11" x14ac:dyDescent="0.25">
      <c r="A41" s="15">
        <v>1653501016</v>
      </c>
      <c r="B41" s="13" t="s">
        <v>28</v>
      </c>
      <c r="C41" s="11">
        <f>'00111'!C44+'00192'!C44+'00200'!C44+'00226'!C44+'00282'!C44+'00328'!C44+'00368'!C44+'10725'!C44+'00498'!C44+'00551'!C44+'00585'!C44+'00982'!C44+'00986'!C44+'00989'!C44+'01019'!C44+'01083'!C44+'01084'!C44+'01144'!C44+'01154'!C44+'11933'!C44+'00446'!C43</f>
        <v>2</v>
      </c>
      <c r="D41" s="12">
        <f t="shared" si="6"/>
        <v>5000</v>
      </c>
      <c r="E41" s="16">
        <f>'00111'!E44+'00192'!E44+'00200'!E44+'00226'!E44+'00282'!E44+'00328'!E44+'00368'!E44+'10725'!E44+'00498'!E44+'00551'!E44+'00585'!E44+'00982'!E44+'00986'!E44+'00989'!E44+'01019'!E44+'01083'!E44+'01084'!E44+'01144'!E44+'01154'!E44+'11933'!E44+'00446'!E43</f>
        <v>10000</v>
      </c>
      <c r="F41" s="159">
        <f>'00111'!F44+'00192'!F44+'00200'!F44+'00226'!F44+'00282'!F44+'00328'!F44+'00368'!F44+'10725'!F44+'00498'!F44+'00551'!F44+'00585'!F44+'00982'!F44+'00986'!F44+'00989'!F44+'01019'!F44+'01083'!F44+'01084'!F44+'01144'!F44+'01154'!F44+'11933'!F44+'00446'!F43</f>
        <v>0</v>
      </c>
      <c r="G41" s="164">
        <f t="shared" si="4"/>
        <v>0</v>
      </c>
      <c r="H41" s="159">
        <f>'00111'!H44+'00192'!H44+'00200'!H44+'00226'!H44+'00282'!H44+'00328'!H44+'00368'!H44+'10725'!H44+'00498'!H44+'00551'!H44+'00585'!H44+'00982'!H44+'00986'!H44+'00989'!H44+'01019'!H44+'01083'!H44+'01084'!H44+'01144'!H44+'01154'!H44+'11933'!H44+'00446'!H43</f>
        <v>0</v>
      </c>
      <c r="I41" s="164">
        <f>'00111'!I44+'00192'!I44+'00200'!I44+'00226'!I44+'00282'!I44+'00328'!I44+'00368'!I44+'10725'!I44+'00498'!I44+'00551'!I44+'00585'!I44+'00982'!I44+'00986'!I44+'00989'!I44+'01019'!I44+'01083'!I44+'01084'!I44+'01144'!I44+'01154'!I44+'11933'!I44+'00446'!I43</f>
        <v>0</v>
      </c>
      <c r="J41" s="165">
        <f t="shared" si="5"/>
        <v>0</v>
      </c>
      <c r="K41" s="166">
        <f>'00111'!K44+'00192'!K44+'00200'!K44+'00226'!K44+'00282'!K44+'00328'!K44+'00368'!K44+'10725'!K44+'00498'!K44+'00551'!K44+'00585'!K44+'00982'!K44+'00986'!K44+'00989'!K44+'01019'!K44+'01083'!K44+'01084'!K44+'01144'!K44+'01154'!K44+'11933'!K44+'00446'!K43</f>
        <v>0</v>
      </c>
    </row>
    <row r="42" spans="1:11" x14ac:dyDescent="0.25">
      <c r="A42" s="15">
        <v>1653501017</v>
      </c>
      <c r="B42" s="13" t="s">
        <v>29</v>
      </c>
      <c r="C42" s="11">
        <f>'00111'!C45+'00192'!C45+'00200'!C45+'00226'!C45+'00282'!C45+'00328'!C45+'00368'!C45+'10725'!C45+'00498'!C45+'00551'!C45+'00585'!C45+'00982'!C45+'00986'!C45+'00989'!C45+'01019'!C45+'01083'!C45+'01084'!C45+'01144'!C45+'01154'!C45+'11933'!C45+'00446'!C44</f>
        <v>4</v>
      </c>
      <c r="D42" s="12">
        <f t="shared" si="6"/>
        <v>2400</v>
      </c>
      <c r="E42" s="16">
        <f>'00111'!E45+'00192'!E45+'00200'!E45+'00226'!E45+'00282'!E45+'00328'!E45+'00368'!E45+'10725'!E45+'00498'!E45+'00551'!E45+'00585'!E45+'00982'!E45+'00986'!E45+'00989'!E45+'01019'!E45+'01083'!E45+'01084'!E45+'01144'!E45+'01154'!E45+'11933'!E45+'00446'!E44</f>
        <v>9600</v>
      </c>
      <c r="F42" s="159">
        <f>'00111'!F45+'00192'!F45+'00200'!F45+'00226'!F45+'00282'!F45+'00328'!F45+'00368'!F45+'10725'!F45+'00498'!F45+'00551'!F45+'00585'!F45+'00982'!F45+'00986'!F45+'00989'!F45+'01019'!F45+'01083'!F45+'01084'!F45+'01144'!F45+'01154'!F45+'11933'!F45+'00446'!F44</f>
        <v>0</v>
      </c>
      <c r="G42" s="164">
        <f t="shared" si="4"/>
        <v>0</v>
      </c>
      <c r="H42" s="159">
        <f>'00111'!H45+'00192'!H45+'00200'!H45+'00226'!H45+'00282'!H45+'00328'!H45+'00368'!H45+'10725'!H45+'00498'!H45+'00551'!H45+'00585'!H45+'00982'!H45+'00986'!H45+'00989'!H45+'01019'!H45+'01083'!H45+'01084'!H45+'01144'!H45+'01154'!H45+'11933'!H45+'00446'!H44</f>
        <v>0</v>
      </c>
      <c r="I42" s="164">
        <f>'00111'!I45+'00192'!I45+'00200'!I45+'00226'!I45+'00282'!I45+'00328'!I45+'00368'!I45+'10725'!I45+'00498'!I45+'00551'!I45+'00585'!I45+'00982'!I45+'00986'!I45+'00989'!I45+'01019'!I45+'01083'!I45+'01084'!I45+'01144'!I45+'01154'!I45+'11933'!I45+'00446'!I44</f>
        <v>0</v>
      </c>
      <c r="J42" s="165">
        <f t="shared" si="5"/>
        <v>0</v>
      </c>
      <c r="K42" s="166">
        <f>'00111'!K45+'00192'!K45+'00200'!K45+'00226'!K45+'00282'!K45+'00328'!K45+'00368'!K45+'10725'!K45+'00498'!K45+'00551'!K45+'00585'!K45+'00982'!K45+'00986'!K45+'00989'!K45+'01019'!K45+'01083'!K45+'01084'!K45+'01144'!K45+'01154'!K45+'11933'!K45+'00446'!K44</f>
        <v>0</v>
      </c>
    </row>
    <row r="43" spans="1:11" x14ac:dyDescent="0.25">
      <c r="A43" s="15">
        <v>1653501018</v>
      </c>
      <c r="B43" s="13" t="s">
        <v>30</v>
      </c>
      <c r="C43" s="11">
        <f>'00111'!C46+'00192'!C46+'00200'!C46+'00226'!C46+'00282'!C46+'00328'!C46+'00368'!C46+'10725'!C46+'00498'!C46+'00551'!C46+'00585'!C46+'00982'!C46+'00986'!C46+'00989'!C46+'01019'!C46+'01083'!C46+'01084'!C46+'01144'!C46+'01154'!C46+'11933'!C46+'00446'!C45</f>
        <v>17</v>
      </c>
      <c r="D43" s="12">
        <f t="shared" si="6"/>
        <v>1617.6470588235295</v>
      </c>
      <c r="E43" s="16">
        <f>'00111'!E46+'00192'!E46+'00200'!E46+'00226'!E46+'00282'!E46+'00328'!E46+'00368'!E46+'10725'!E46+'00498'!E46+'00551'!E46+'00585'!E46+'00982'!E46+'00986'!E46+'00989'!E46+'01019'!E46+'01083'!E46+'01084'!E46+'01144'!E46+'01154'!E46+'11933'!E46+'00446'!E45</f>
        <v>27500</v>
      </c>
      <c r="F43" s="159">
        <f>'00111'!F46+'00192'!F46+'00200'!F46+'00226'!F46+'00282'!F46+'00328'!F46+'00368'!F46+'10725'!F46+'00498'!F46+'00551'!F46+'00585'!F46+'00982'!F46+'00986'!F46+'00989'!F46+'01019'!F46+'01083'!F46+'01084'!F46+'01144'!F46+'01154'!F46+'11933'!F46+'00446'!F45</f>
        <v>0</v>
      </c>
      <c r="G43" s="164">
        <f t="shared" si="4"/>
        <v>0</v>
      </c>
      <c r="H43" s="159">
        <f>'00111'!H46+'00192'!H46+'00200'!H46+'00226'!H46+'00282'!H46+'00328'!H46+'00368'!H46+'10725'!H46+'00498'!H46+'00551'!H46+'00585'!H46+'00982'!H46+'00986'!H46+'00989'!H46+'01019'!H46+'01083'!H46+'01084'!H46+'01144'!H46+'01154'!H46+'11933'!H46+'00446'!H45</f>
        <v>0</v>
      </c>
      <c r="I43" s="164">
        <f>'00111'!I46+'00192'!I46+'00200'!I46+'00226'!I46+'00282'!I46+'00328'!I46+'00368'!I46+'10725'!I46+'00498'!I46+'00551'!I46+'00585'!I46+'00982'!I46+'00986'!I46+'00989'!I46+'01019'!I46+'01083'!I46+'01084'!I46+'01144'!I46+'01154'!I46+'11933'!I46+'00446'!I45</f>
        <v>0</v>
      </c>
      <c r="J43" s="165">
        <f t="shared" si="5"/>
        <v>0</v>
      </c>
      <c r="K43" s="166">
        <f>'00111'!K46+'00192'!K46+'00200'!K46+'00226'!K46+'00282'!K46+'00328'!K46+'00368'!K46+'10725'!K46+'00498'!K46+'00551'!K46+'00585'!K46+'00982'!K46+'00986'!K46+'00989'!K46+'01019'!K46+'01083'!K46+'01084'!K46+'01144'!K46+'01154'!K46+'11933'!K46+'00446'!K45</f>
        <v>0</v>
      </c>
    </row>
    <row r="44" spans="1:11" x14ac:dyDescent="0.25">
      <c r="A44" s="15">
        <v>1653501019</v>
      </c>
      <c r="B44" s="13" t="s">
        <v>31</v>
      </c>
      <c r="C44" s="11">
        <f>'00111'!C47+'00192'!C47+'00200'!C47+'00226'!C47+'00282'!C47+'00328'!C47+'00368'!C47+'10725'!C47+'00498'!C47+'00551'!C47+'00585'!C47+'00982'!C47+'00986'!C47+'00989'!C47+'01019'!C47+'01083'!C47+'01084'!C47+'01144'!C47+'01154'!C47+'11933'!C47+'00446'!C46</f>
        <v>0</v>
      </c>
      <c r="D44" s="12">
        <f t="shared" si="6"/>
        <v>0</v>
      </c>
      <c r="E44" s="16">
        <f>'00111'!E47+'00192'!E47+'00200'!E47+'00226'!E47+'00282'!E47+'00328'!E47+'00368'!E47+'10725'!E47+'00498'!E47+'00551'!E47+'00585'!E47+'00982'!E47+'00986'!E47+'00989'!E47+'01019'!E47+'01083'!E47+'01084'!E47+'01144'!E47+'01154'!E47+'11933'!E47+'00446'!E46</f>
        <v>0</v>
      </c>
      <c r="F44" s="159">
        <f>'00111'!F47+'00192'!F47+'00200'!F47+'00226'!F47+'00282'!F47+'00328'!F47+'00368'!F47+'10725'!F47+'00498'!F47+'00551'!F47+'00585'!F47+'00982'!F47+'00986'!F47+'00989'!F47+'01019'!F47+'01083'!F47+'01084'!F47+'01144'!F47+'01154'!F47+'11933'!F47+'00446'!F46</f>
        <v>0</v>
      </c>
      <c r="G44" s="164">
        <f t="shared" si="4"/>
        <v>0</v>
      </c>
      <c r="H44" s="159">
        <f>'00111'!H47+'00192'!H47+'00200'!H47+'00226'!H47+'00282'!H47+'00328'!H47+'00368'!H47+'10725'!H47+'00498'!H47+'00551'!H47+'00585'!H47+'00982'!H47+'00986'!H47+'00989'!H47+'01019'!H47+'01083'!H47+'01084'!H47+'01144'!H47+'01154'!H47+'11933'!H47+'00446'!H46</f>
        <v>0</v>
      </c>
      <c r="I44" s="164">
        <f>'00111'!I47+'00192'!I47+'00200'!I47+'00226'!I47+'00282'!I47+'00328'!I47+'00368'!I47+'10725'!I47+'00498'!I47+'00551'!I47+'00585'!I47+'00982'!I47+'00986'!I47+'00989'!I47+'01019'!I47+'01083'!I47+'01084'!I47+'01144'!I47+'01154'!I47+'11933'!I47+'00446'!I46</f>
        <v>0</v>
      </c>
      <c r="J44" s="165">
        <f t="shared" si="5"/>
        <v>0</v>
      </c>
      <c r="K44" s="166">
        <f>'00111'!K47+'00192'!K47+'00200'!K47+'00226'!K47+'00282'!K47+'00328'!K47+'00368'!K47+'10725'!K47+'00498'!K47+'00551'!K47+'00585'!K47+'00982'!K47+'00986'!K47+'00989'!K47+'01019'!K47+'01083'!K47+'01084'!K47+'01144'!K47+'01154'!K47+'11933'!K47+'00446'!K46</f>
        <v>0</v>
      </c>
    </row>
    <row r="45" spans="1:11" x14ac:dyDescent="0.25">
      <c r="A45" s="15">
        <v>1653501020</v>
      </c>
      <c r="B45" s="13" t="s">
        <v>32</v>
      </c>
      <c r="C45" s="11">
        <f>'00111'!C48+'00192'!C48+'00200'!C48+'00226'!C48+'00282'!C48+'00328'!C48+'00368'!C48+'10725'!C48+'00498'!C48+'00551'!C48+'00585'!C48+'00982'!C48+'00986'!C48+'00989'!C48+'01019'!C48+'01083'!C48+'01084'!C48+'01144'!C48+'01154'!C48+'11933'!C48+'00446'!C47</f>
        <v>39</v>
      </c>
      <c r="D45" s="12">
        <f t="shared" si="6"/>
        <v>2653.8461538461538</v>
      </c>
      <c r="E45" s="16">
        <f>'00111'!E48+'00192'!E48+'00200'!E48+'00226'!E48+'00282'!E48+'00328'!E48+'00368'!E48+'10725'!E48+'00498'!E48+'00551'!E48+'00585'!E48+'00982'!E48+'00986'!E48+'00989'!E48+'01019'!E48+'01083'!E48+'01084'!E48+'01144'!E48+'01154'!E48+'11933'!E48+'00446'!E47</f>
        <v>103500</v>
      </c>
      <c r="F45" s="159">
        <f>'00111'!F48+'00192'!F48+'00200'!F48+'00226'!F48+'00282'!F48+'00328'!F48+'00368'!F48+'10725'!F48+'00498'!F48+'00551'!F48+'00585'!F48+'00982'!F48+'00986'!F48+'00989'!F48+'01019'!F48+'01083'!F48+'01084'!F48+'01144'!F48+'01154'!F48+'11933'!F48+'00446'!F47</f>
        <v>6</v>
      </c>
      <c r="G45" s="164">
        <f t="shared" si="4"/>
        <v>3576.4333333333329</v>
      </c>
      <c r="H45" s="159">
        <f>'00111'!H48+'00192'!H48+'00200'!H48+'00226'!H48+'00282'!H48+'00328'!H48+'00368'!H48+'10725'!H48+'00498'!H48+'00551'!H48+'00585'!H48+'00982'!H48+'00986'!H48+'00989'!H48+'01019'!H48+'01083'!H48+'01084'!H48+'01144'!H48+'01154'!H48+'11933'!H48+'00446'!H47</f>
        <v>21458.6</v>
      </c>
      <c r="I45" s="164">
        <f>'00111'!I48+'00192'!I48+'00200'!I48+'00226'!I48+'00282'!I48+'00328'!I48+'00368'!I48+'10725'!I48+'00498'!I48+'00551'!I48+'00585'!I48+'00982'!I48+'00986'!I48+'00989'!I48+'01019'!I48+'01083'!I48+'01084'!I48+'01144'!I48+'01154'!I48+'11933'!I48+'00446'!I47</f>
        <v>0</v>
      </c>
      <c r="J45" s="165">
        <f t="shared" si="5"/>
        <v>0</v>
      </c>
      <c r="K45" s="166">
        <f>'00111'!K48+'00192'!K48+'00200'!K48+'00226'!K48+'00282'!K48+'00328'!K48+'00368'!K48+'10725'!K48+'00498'!K48+'00551'!K48+'00585'!K48+'00982'!K48+'00986'!K48+'00989'!K48+'01019'!K48+'01083'!K48+'01084'!K48+'01144'!K48+'01154'!K48+'11933'!K48+'00446'!K47</f>
        <v>0</v>
      </c>
    </row>
    <row r="46" spans="1:11" x14ac:dyDescent="0.25">
      <c r="A46" s="15">
        <v>1653501021</v>
      </c>
      <c r="B46" s="13" t="s">
        <v>33</v>
      </c>
      <c r="C46" s="11">
        <f>'00111'!C49+'00192'!C49+'00200'!C49+'00226'!C49+'00282'!C49+'00328'!C49+'00368'!C49+'10725'!C49+'00498'!C49+'00551'!C49+'00585'!C49+'00982'!C49+'00986'!C49+'00989'!C49+'01019'!C49+'01083'!C49+'01084'!C49+'01144'!C49+'01154'!C49+'11933'!C49+'00446'!C48</f>
        <v>35</v>
      </c>
      <c r="D46" s="12">
        <f t="shared" si="6"/>
        <v>4228.5714285714284</v>
      </c>
      <c r="E46" s="16">
        <f>'00111'!E49+'00192'!E49+'00200'!E49+'00226'!E49+'00282'!E49+'00328'!E49+'00368'!E49+'10725'!E49+'00498'!E49+'00551'!E49+'00585'!E49+'00982'!E49+'00986'!E49+'00989'!E49+'01019'!E49+'01083'!E49+'01084'!E49+'01144'!E49+'01154'!E49+'11933'!E49+'00446'!E48</f>
        <v>148000</v>
      </c>
      <c r="F46" s="159">
        <f>'00111'!F49+'00192'!F49+'00200'!F49+'00226'!F49+'00282'!F49+'00328'!F49+'00368'!F49+'10725'!F49+'00498'!F49+'00551'!F49+'00585'!F49+'00982'!F49+'00986'!F49+'00989'!F49+'01019'!F49+'01083'!F49+'01084'!F49+'01144'!F49+'01154'!F49+'11933'!F49+'00446'!F48</f>
        <v>14</v>
      </c>
      <c r="G46" s="164">
        <f t="shared" si="4"/>
        <v>3592.9</v>
      </c>
      <c r="H46" s="159">
        <f>'00111'!H49+'00192'!H49+'00200'!H49+'00226'!H49+'00282'!H49+'00328'!H49+'00368'!H49+'10725'!H49+'00498'!H49+'00551'!H49+'00585'!H49+'00982'!H49+'00986'!H49+'00989'!H49+'01019'!H49+'01083'!H49+'01084'!H49+'01144'!H49+'01154'!H49+'11933'!H49+'00446'!H48</f>
        <v>50300.6</v>
      </c>
      <c r="I46" s="164">
        <f>'00111'!I49+'00192'!I49+'00200'!I49+'00226'!I49+'00282'!I49+'00328'!I49+'00368'!I49+'10725'!I49+'00498'!I49+'00551'!I49+'00585'!I49+'00982'!I49+'00986'!I49+'00989'!I49+'01019'!I49+'01083'!I49+'01084'!I49+'01144'!I49+'01154'!I49+'11933'!I49+'00446'!I48</f>
        <v>0</v>
      </c>
      <c r="J46" s="165">
        <f t="shared" si="5"/>
        <v>0</v>
      </c>
      <c r="K46" s="166">
        <f>'00111'!K49+'00192'!K49+'00200'!K49+'00226'!K49+'00282'!K49+'00328'!K49+'00368'!K49+'10725'!K49+'00498'!K49+'00551'!K49+'00585'!K49+'00982'!K49+'00986'!K49+'00989'!K49+'01019'!K49+'01083'!K49+'01084'!K49+'01144'!K49+'01154'!K49+'11933'!K49+'00446'!K48</f>
        <v>0</v>
      </c>
    </row>
    <row r="47" spans="1:11" x14ac:dyDescent="0.25">
      <c r="A47" s="15">
        <v>1653501022</v>
      </c>
      <c r="B47" s="13" t="s">
        <v>34</v>
      </c>
      <c r="C47" s="11">
        <f>'00111'!C50+'00192'!C50+'00200'!C50+'00226'!C50+'00282'!C50+'00328'!C50+'00368'!C50+'10725'!C50+'00498'!C50+'00551'!C50+'00585'!C50+'00982'!C50+'00986'!C50+'00989'!C50+'01019'!C50+'01083'!C50+'01084'!C50+'01144'!C50+'01154'!C50+'11933'!C50+'00446'!C49</f>
        <v>5</v>
      </c>
      <c r="D47" s="12">
        <f t="shared" si="6"/>
        <v>5000</v>
      </c>
      <c r="E47" s="16">
        <f>'00111'!E50+'00192'!E50+'00200'!E50+'00226'!E50+'00282'!E50+'00328'!E50+'00368'!E50+'10725'!E50+'00498'!E50+'00551'!E50+'00585'!E50+'00982'!E50+'00986'!E50+'00989'!E50+'01019'!E50+'01083'!E50+'01084'!E50+'01144'!E50+'01154'!E50+'11933'!E50+'00446'!E49</f>
        <v>25000</v>
      </c>
      <c r="F47" s="159">
        <f>'00111'!F50+'00192'!F50+'00200'!F50+'00226'!F50+'00282'!F50+'00328'!F50+'00368'!F50+'10725'!F50+'00498'!F50+'00551'!F50+'00585'!F50+'00982'!F50+'00986'!F50+'00989'!F50+'01019'!F50+'01083'!F50+'01084'!F50+'01144'!F50+'01154'!F50+'11933'!F50+'00446'!F49</f>
        <v>0</v>
      </c>
      <c r="G47" s="164">
        <f t="shared" si="4"/>
        <v>0</v>
      </c>
      <c r="H47" s="159">
        <f>'00111'!H50+'00192'!H50+'00200'!H50+'00226'!H50+'00282'!H50+'00328'!H50+'00368'!H50+'10725'!H50+'00498'!H50+'00551'!H50+'00585'!H50+'00982'!H50+'00986'!H50+'00989'!H50+'01019'!H50+'01083'!H50+'01084'!H50+'01144'!H50+'01154'!H50+'11933'!H50+'00446'!H49</f>
        <v>0</v>
      </c>
      <c r="I47" s="164">
        <f>'00111'!I50+'00192'!I50+'00200'!I50+'00226'!I50+'00282'!I50+'00328'!I50+'00368'!I50+'10725'!I50+'00498'!I50+'00551'!I50+'00585'!I50+'00982'!I50+'00986'!I50+'00989'!I50+'01019'!I50+'01083'!I50+'01084'!I50+'01144'!I50+'01154'!I50+'11933'!I50+'00446'!I49</f>
        <v>0</v>
      </c>
      <c r="J47" s="165">
        <f t="shared" si="5"/>
        <v>0</v>
      </c>
      <c r="K47" s="166">
        <f>'00111'!K50+'00192'!K50+'00200'!K50+'00226'!K50+'00282'!K50+'00328'!K50+'00368'!K50+'10725'!K50+'00498'!K50+'00551'!K50+'00585'!K50+'00982'!K50+'00986'!K50+'00989'!K50+'01019'!K50+'01083'!K50+'01084'!K50+'01144'!K50+'01154'!K50+'11933'!K50+'00446'!K49</f>
        <v>0</v>
      </c>
    </row>
    <row r="48" spans="1:11" x14ac:dyDescent="0.25">
      <c r="A48" s="15">
        <v>1653501023</v>
      </c>
      <c r="B48" s="13" t="s">
        <v>36</v>
      </c>
      <c r="C48" s="11">
        <f>'00111'!C51+'00192'!C51+'00200'!C51+'00226'!C51+'00282'!C51+'00328'!C51+'00368'!C51+'10725'!C51+'00498'!C51+'00551'!C51+'00585'!C51+'00982'!C51+'00986'!C51+'00989'!C51+'01019'!C51+'01083'!C51+'01084'!C51+'01144'!C51+'01154'!C51+'11933'!C51+'00446'!C50</f>
        <v>0</v>
      </c>
      <c r="D48" s="12">
        <f t="shared" si="6"/>
        <v>0</v>
      </c>
      <c r="E48" s="16">
        <f>'00111'!E51+'00192'!E51+'00200'!E51+'00226'!E51+'00282'!E51+'00328'!E51+'00368'!E51+'10725'!E51+'00498'!E51+'00551'!E51+'00585'!E51+'00982'!E51+'00986'!E51+'00989'!E51+'01019'!E51+'01083'!E51+'01084'!E51+'01144'!E51+'01154'!E51+'11933'!E51+'00446'!E50</f>
        <v>0</v>
      </c>
      <c r="F48" s="159">
        <f>'00111'!F51+'00192'!F51+'00200'!F51+'00226'!F51+'00282'!F51+'00328'!F51+'00368'!F51+'10725'!F51+'00498'!F51+'00551'!F51+'00585'!F51+'00982'!F51+'00986'!F51+'00989'!F51+'01019'!F51+'01083'!F51+'01084'!F51+'01144'!F51+'01154'!F51+'11933'!F51+'00446'!F50</f>
        <v>0</v>
      </c>
      <c r="G48" s="164">
        <f t="shared" si="4"/>
        <v>0</v>
      </c>
      <c r="H48" s="159">
        <f>'00111'!H51+'00192'!H51+'00200'!H51+'00226'!H51+'00282'!H51+'00328'!H51+'00368'!H51+'10725'!H51+'00498'!H51+'00551'!H51+'00585'!H51+'00982'!H51+'00986'!H51+'00989'!H51+'01019'!H51+'01083'!H51+'01084'!H51+'01144'!H51+'01154'!H51+'11933'!H51+'00446'!H50</f>
        <v>0</v>
      </c>
      <c r="I48" s="164">
        <f>'00111'!I51+'00192'!I51+'00200'!I51+'00226'!I51+'00282'!I51+'00328'!I51+'00368'!I51+'10725'!I51+'00498'!I51+'00551'!I51+'00585'!I51+'00982'!I51+'00986'!I51+'00989'!I51+'01019'!I51+'01083'!I51+'01084'!I51+'01144'!I51+'01154'!I51+'11933'!I51+'00446'!I50</f>
        <v>0</v>
      </c>
      <c r="J48" s="165">
        <f t="shared" si="5"/>
        <v>0</v>
      </c>
      <c r="K48" s="166">
        <f>'00111'!K51+'00192'!K51+'00200'!K51+'00226'!K51+'00282'!K51+'00328'!K51+'00368'!K51+'10725'!K51+'00498'!K51+'00551'!K51+'00585'!K51+'00982'!K51+'00986'!K51+'00989'!K51+'01019'!K51+'01083'!K51+'01084'!K51+'01144'!K51+'01154'!K51+'11933'!K51+'00446'!K50</f>
        <v>0</v>
      </c>
    </row>
    <row r="49" spans="1:12" x14ac:dyDescent="0.25">
      <c r="A49" s="15">
        <v>1653501024</v>
      </c>
      <c r="B49" s="13" t="s">
        <v>37</v>
      </c>
      <c r="C49" s="11">
        <f>'00111'!C52+'00192'!C52+'00200'!C52+'00226'!C52+'00282'!C52+'00328'!C52+'00368'!C52+'10725'!C52+'00498'!C52+'00551'!C52+'00585'!C52+'00982'!C52+'00986'!C52+'00989'!C52+'01019'!C52+'01083'!C52+'01084'!C52+'01144'!C52+'01154'!C52+'11933'!C52+'00446'!C51</f>
        <v>8</v>
      </c>
      <c r="D49" s="12">
        <f t="shared" si="6"/>
        <v>65000</v>
      </c>
      <c r="E49" s="16">
        <f>'00111'!E52+'00192'!E52+'00200'!E52+'00226'!E52+'00282'!E52+'00328'!E52+'00368'!E52+'10725'!E52+'00498'!E52+'00551'!E52+'00585'!E52+'00982'!E52+'00986'!E52+'00989'!E52+'01019'!E52+'01083'!E52+'01084'!E52+'01144'!E52+'01154'!E52+'11933'!E52+'00446'!E51</f>
        <v>520000</v>
      </c>
      <c r="F49" s="159">
        <f>'00111'!F52+'00192'!F52+'00200'!F52+'00226'!F52+'00282'!F52+'00328'!F52+'00368'!F52+'10725'!F52+'00498'!F52+'00551'!F52+'00585'!F52+'00982'!F52+'00986'!F52+'00989'!F52+'01019'!F52+'01083'!F52+'01084'!F52+'01144'!F52+'01154'!F52+'11933'!F52+'00446'!F51</f>
        <v>0</v>
      </c>
      <c r="G49" s="164">
        <f t="shared" si="4"/>
        <v>0</v>
      </c>
      <c r="H49" s="159">
        <f>'00111'!H52+'00192'!H52+'00200'!H52+'00226'!H52+'00282'!H52+'00328'!H52+'00368'!H52+'10725'!H52+'00498'!H52+'00551'!H52+'00585'!H52+'00982'!H52+'00986'!H52+'00989'!H52+'01019'!H52+'01083'!H52+'01084'!H52+'01144'!H52+'01154'!H52+'11933'!H52+'00446'!H51</f>
        <v>0</v>
      </c>
      <c r="I49" s="164">
        <f>'00111'!I52+'00192'!I52+'00200'!I52+'00226'!I52+'00282'!I52+'00328'!I52+'00368'!I52+'10725'!I52+'00498'!I52+'00551'!I52+'00585'!I52+'00982'!I52+'00986'!I52+'00989'!I52+'01019'!I52+'01083'!I52+'01084'!I52+'01144'!I52+'01154'!I52+'11933'!I52+'00446'!I51</f>
        <v>0</v>
      </c>
      <c r="J49" s="165">
        <f t="shared" si="5"/>
        <v>0</v>
      </c>
      <c r="K49" s="166">
        <f>'00111'!K52+'00192'!K52+'00200'!K52+'00226'!K52+'00282'!K52+'00328'!K52+'00368'!K52+'10725'!K52+'00498'!K52+'00551'!K52+'00585'!K52+'00982'!K52+'00986'!K52+'00989'!K52+'01019'!K52+'01083'!K52+'01084'!K52+'01144'!K52+'01154'!K52+'11933'!K52+'00446'!K51</f>
        <v>0</v>
      </c>
    </row>
    <row r="50" spans="1:12" x14ac:dyDescent="0.25">
      <c r="A50" s="15">
        <v>1653501025</v>
      </c>
      <c r="B50" s="13" t="s">
        <v>38</v>
      </c>
      <c r="C50" s="11">
        <f>'00111'!C53+'00192'!C53+'00200'!C53+'00226'!C53+'00282'!C53+'00328'!C53+'00368'!C53+'10725'!C53+'00498'!C53+'00551'!C53+'00585'!C53+'00982'!C53+'00986'!C53+'00989'!C53+'01019'!C53+'01083'!C53+'01084'!C53+'01144'!C53+'01154'!C53+'11933'!C53+'00446'!C52</f>
        <v>0</v>
      </c>
      <c r="D50" s="12">
        <f t="shared" si="6"/>
        <v>0</v>
      </c>
      <c r="E50" s="16">
        <f>'00111'!E53+'00192'!E53+'00200'!E53+'00226'!E53+'00282'!E53+'00328'!E53+'00368'!E53+'10725'!E53+'00498'!E53+'00551'!E53+'00585'!E53+'00982'!E53+'00986'!E53+'00989'!E53+'01019'!E53+'01083'!E53+'01084'!E53+'01144'!E53+'01154'!E53+'11933'!E53+'00446'!E52</f>
        <v>0</v>
      </c>
      <c r="F50" s="159">
        <f>'00111'!F53+'00192'!F53+'00200'!F53+'00226'!F53+'00282'!F53+'00328'!F53+'00368'!F53+'10725'!F53+'00498'!F53+'00551'!F53+'00585'!F53+'00982'!F53+'00986'!F53+'00989'!F53+'01019'!F53+'01083'!F53+'01084'!F53+'01144'!F53+'01154'!F53+'11933'!F53+'00446'!F52</f>
        <v>0</v>
      </c>
      <c r="G50" s="164">
        <f t="shared" si="4"/>
        <v>0</v>
      </c>
      <c r="H50" s="159">
        <f>'00111'!H53+'00192'!H53+'00200'!H53+'00226'!H53+'00282'!H53+'00328'!H53+'00368'!H53+'10725'!H53+'00498'!H53+'00551'!H53+'00585'!H53+'00982'!H53+'00986'!H53+'00989'!H53+'01019'!H53+'01083'!H53+'01084'!H53+'01144'!H53+'01154'!H53+'11933'!H53+'00446'!H52</f>
        <v>0</v>
      </c>
      <c r="I50" s="164">
        <f>'00111'!I53+'00192'!I53+'00200'!I53+'00226'!I53+'00282'!I53+'00328'!I53+'00368'!I53+'10725'!I53+'00498'!I53+'00551'!I53+'00585'!I53+'00982'!I53+'00986'!I53+'00989'!I53+'01019'!I53+'01083'!I53+'01084'!I53+'01144'!I53+'01154'!I53+'11933'!I53+'00446'!I52</f>
        <v>0</v>
      </c>
      <c r="J50" s="165">
        <f t="shared" si="5"/>
        <v>0</v>
      </c>
      <c r="K50" s="166">
        <f>'00111'!K53+'00192'!K53+'00200'!K53+'00226'!K53+'00282'!K53+'00328'!K53+'00368'!K53+'10725'!K53+'00498'!K53+'00551'!K53+'00585'!K53+'00982'!K53+'00986'!K53+'00989'!K53+'01019'!K53+'01083'!K53+'01084'!K53+'01144'!K53+'01154'!K53+'11933'!K53+'00446'!K52</f>
        <v>0</v>
      </c>
    </row>
    <row r="51" spans="1:12" x14ac:dyDescent="0.25">
      <c r="A51" s="15">
        <v>1653501026</v>
      </c>
      <c r="B51" s="13" t="s">
        <v>39</v>
      </c>
      <c r="C51" s="11">
        <f>'00111'!C54+'00192'!C54+'00200'!C54+'00226'!C54+'00282'!C54+'00328'!C54+'00368'!C54+'10725'!C54+'00498'!C54+'00551'!C54+'00585'!C54+'00982'!C54+'00986'!C54+'00989'!C54+'01019'!C54+'01083'!C54+'01084'!C54+'01144'!C54+'01154'!C54+'11933'!C54+'00446'!C53</f>
        <v>20</v>
      </c>
      <c r="D51" s="12">
        <f t="shared" si="6"/>
        <v>12000</v>
      </c>
      <c r="E51" s="16">
        <f>'00111'!E54+'00192'!E54+'00200'!E54+'00226'!E54+'00282'!E54+'00328'!E54+'00368'!E54+'10725'!E54+'00498'!E54+'00551'!E54+'00585'!E54+'00982'!E54+'00986'!E54+'00989'!E54+'01019'!E54+'01083'!E54+'01084'!E54+'01144'!E54+'01154'!E54+'11933'!E54+'00446'!E53</f>
        <v>240000</v>
      </c>
      <c r="F51" s="159">
        <f>'00111'!F54+'00192'!F54+'00200'!F54+'00226'!F54+'00282'!F54+'00328'!F54+'00368'!F54+'10725'!F54+'00498'!F54+'00551'!F54+'00585'!F54+'00982'!F54+'00986'!F54+'00989'!F54+'01019'!F54+'01083'!F54+'01084'!F54+'01144'!F54+'01154'!F54+'11933'!F54+'00446'!F53</f>
        <v>0</v>
      </c>
      <c r="G51" s="164">
        <f t="shared" si="4"/>
        <v>0</v>
      </c>
      <c r="H51" s="159">
        <f>'00111'!H54+'00192'!H54+'00200'!H54+'00226'!H54+'00282'!H54+'00328'!H54+'00368'!H54+'10725'!H54+'00498'!H54+'00551'!H54+'00585'!H54+'00982'!H54+'00986'!H54+'00989'!H54+'01019'!H54+'01083'!H54+'01084'!H54+'01144'!H54+'01154'!H54+'11933'!H54+'00446'!H53</f>
        <v>0</v>
      </c>
      <c r="I51" s="164">
        <f>'00111'!I54+'00192'!I54+'00200'!I54+'00226'!I54+'00282'!I54+'00328'!I54+'00368'!I54+'10725'!I54+'00498'!I54+'00551'!I54+'00585'!I54+'00982'!I54+'00986'!I54+'00989'!I54+'01019'!I54+'01083'!I54+'01084'!I54+'01144'!I54+'01154'!I54+'11933'!I54+'00446'!I53</f>
        <v>0</v>
      </c>
      <c r="J51" s="165">
        <f t="shared" si="5"/>
        <v>0</v>
      </c>
      <c r="K51" s="166">
        <f>'00111'!K54+'00192'!K54+'00200'!K54+'00226'!K54+'00282'!K54+'00328'!K54+'00368'!K54+'10725'!K54+'00498'!K54+'00551'!K54+'00585'!K54+'00982'!K54+'00986'!K54+'00989'!K54+'01019'!K54+'01083'!K54+'01084'!K54+'01144'!K54+'01154'!K54+'11933'!K54+'00446'!K53</f>
        <v>0</v>
      </c>
    </row>
    <row r="52" spans="1:12" ht="24" x14ac:dyDescent="0.25">
      <c r="A52" s="15">
        <v>1653501027</v>
      </c>
      <c r="B52" s="13" t="s">
        <v>329</v>
      </c>
      <c r="C52" s="11">
        <f>'00111'!C55+'00192'!C55+'00200'!C55+'00226'!C55+'00282'!C55+'00328'!C55+'00368'!C55+'10725'!C55+'00498'!C55+'00551'!C55+'00585'!C55+'00982'!C55+'00986'!C55+'00989'!C55+'01019'!C55+'01083'!C55+'01084'!C55+'01144'!C55+'01154'!C55+'11933'!C55+'00446'!C54</f>
        <v>0</v>
      </c>
      <c r="D52" s="12">
        <f t="shared" si="6"/>
        <v>0</v>
      </c>
      <c r="E52" s="16">
        <f>'00111'!E55+'00192'!E55+'00200'!E55+'00226'!E55+'00282'!E55+'00328'!E55+'00368'!E55+'10725'!E55+'00498'!E55+'00551'!E55+'00585'!E55+'00982'!E55+'00986'!E55+'00989'!E55+'01019'!E55+'01083'!E55+'01084'!E55+'01144'!E55+'01154'!E55+'11933'!E55+'00446'!E54</f>
        <v>0</v>
      </c>
      <c r="F52" s="159">
        <f>'00111'!F55+'00192'!F55+'00200'!F55+'00226'!F55+'00282'!F55+'00328'!F55+'00368'!F55+'10725'!F55+'00498'!F55+'00551'!F55+'00585'!F55+'00982'!F55+'00986'!F55+'00989'!F55+'01019'!F55+'01083'!F55+'01084'!F55+'01144'!F55+'01154'!F55+'11933'!F55+'00446'!F54</f>
        <v>1</v>
      </c>
      <c r="G52" s="164">
        <f t="shared" si="4"/>
        <v>15300</v>
      </c>
      <c r="H52" s="159">
        <f>'00111'!H55+'00192'!H55+'00200'!H55+'00226'!H55+'00282'!H55+'00328'!H55+'00368'!H55+'10725'!H55+'00498'!H55+'00551'!H55+'00585'!H55+'00982'!H55+'00986'!H55+'00989'!H55+'01019'!H55+'01083'!H55+'01084'!H55+'01144'!H55+'01154'!H55+'11933'!H55+'00446'!H54</f>
        <v>15300</v>
      </c>
      <c r="I52" s="164">
        <f>'00111'!I55+'00192'!I55+'00200'!I55+'00226'!I55+'00282'!I55+'00328'!I55+'00368'!I55+'10725'!I55+'00498'!I55+'00551'!I55+'00585'!I55+'00982'!I55+'00986'!I55+'00989'!I55+'01019'!I55+'01083'!I55+'01084'!I55+'01144'!I55+'01154'!I55+'11933'!I55+'00446'!I54</f>
        <v>11001</v>
      </c>
      <c r="J52" s="165">
        <f t="shared" si="5"/>
        <v>1.4686664848650122</v>
      </c>
      <c r="K52" s="166">
        <f>'00111'!K55+'00192'!K55+'00200'!K55+'00226'!K55+'00282'!K55+'00328'!K55+'00368'!K55+'10725'!K55+'00498'!K55+'00551'!K55+'00585'!K55+'00982'!K55+'00986'!K55+'00989'!K55+'01019'!K55+'01083'!K55+'01084'!K55+'01144'!K55+'01154'!K55+'11933'!K55+'00446'!K54</f>
        <v>16156.8</v>
      </c>
      <c r="L52" t="s">
        <v>435</v>
      </c>
    </row>
    <row r="53" spans="1:12" x14ac:dyDescent="0.25">
      <c r="A53" s="15">
        <v>1653501028</v>
      </c>
      <c r="B53" s="13" t="s">
        <v>40</v>
      </c>
      <c r="C53" s="11">
        <f>'00111'!C56+'00192'!C56+'00200'!C56+'00226'!C56+'00282'!C56+'00328'!C56+'00368'!C56+'10725'!C56+'00498'!C56+'00551'!C56+'00585'!C56+'00982'!C56+'00986'!C56+'00989'!C56+'01019'!C56+'01083'!C56+'01084'!C56+'01144'!C56+'01154'!C56+'11933'!C56+'00446'!C55</f>
        <v>21</v>
      </c>
      <c r="D53" s="12">
        <f t="shared" si="6"/>
        <v>2023.8095238095239</v>
      </c>
      <c r="E53" s="16">
        <f>'00111'!E56+'00192'!E56+'00200'!E56+'00226'!E56+'00282'!E56+'00328'!E56+'00368'!E56+'10725'!E56+'00498'!E56+'00551'!E56+'00585'!E56+'00982'!E56+'00986'!E56+'00989'!E56+'01019'!E56+'01083'!E56+'01084'!E56+'01144'!E56+'01154'!E56+'11933'!E56+'00446'!E55</f>
        <v>42500</v>
      </c>
      <c r="F53" s="159">
        <f>'00111'!F56+'00192'!F56+'00200'!F56+'00226'!F56+'00282'!F56+'00328'!F56+'00368'!F56+'10725'!F56+'00498'!F56+'00551'!F56+'00585'!F56+'00982'!F56+'00986'!F56+'00989'!F56+'01019'!F56+'01083'!F56+'01084'!F56+'01144'!F56+'01154'!F56+'11933'!F56+'00446'!F55</f>
        <v>0</v>
      </c>
      <c r="G53" s="164">
        <f t="shared" si="4"/>
        <v>0</v>
      </c>
      <c r="H53" s="159">
        <f>'00111'!H56+'00192'!H56+'00200'!H56+'00226'!H56+'00282'!H56+'00328'!H56+'00368'!H56+'10725'!H56+'00498'!H56+'00551'!H56+'00585'!H56+'00982'!H56+'00986'!H56+'00989'!H56+'01019'!H56+'01083'!H56+'01084'!H56+'01144'!H56+'01154'!H56+'11933'!H56+'00446'!H55</f>
        <v>0</v>
      </c>
      <c r="I53" s="164">
        <f>'00111'!I56+'00192'!I56+'00200'!I56+'00226'!I56+'00282'!I56+'00328'!I56+'00368'!I56+'10725'!I56+'00498'!I56+'00551'!I56+'00585'!I56+'00982'!I56+'00986'!I56+'00989'!I56+'01019'!I56+'01083'!I56+'01084'!I56+'01144'!I56+'01154'!I56+'11933'!I56+'00446'!I55</f>
        <v>0</v>
      </c>
      <c r="J53" s="165">
        <f t="shared" si="5"/>
        <v>0</v>
      </c>
      <c r="K53" s="166">
        <f>'00111'!K56+'00192'!K56+'00200'!K56+'00226'!K56+'00282'!K56+'00328'!K56+'00368'!K56+'10725'!K56+'00498'!K56+'00551'!K56+'00585'!K56+'00982'!K56+'00986'!K56+'00989'!K56+'01019'!K56+'01083'!K56+'01084'!K56+'01144'!K56+'01154'!K56+'11933'!K56+'00446'!K55</f>
        <v>0</v>
      </c>
    </row>
    <row r="54" spans="1:12" x14ac:dyDescent="0.25">
      <c r="A54" s="15">
        <v>1653501029</v>
      </c>
      <c r="B54" s="13" t="s">
        <v>41</v>
      </c>
      <c r="C54" s="11">
        <f>'00111'!C57+'00192'!C57+'00200'!C57+'00226'!C57+'00282'!C57+'00328'!C57+'00368'!C57+'10725'!C57+'00498'!C57+'00551'!C57+'00585'!C57+'00982'!C57+'00986'!C57+'00989'!C57+'01019'!C57+'01083'!C57+'01084'!C57+'01144'!C57+'01154'!C57+'11933'!C57+'00446'!C56</f>
        <v>3</v>
      </c>
      <c r="D54" s="12">
        <f t="shared" si="6"/>
        <v>5366.666666666667</v>
      </c>
      <c r="E54" s="16">
        <f>'00111'!E57+'00192'!E57+'00200'!E57+'00226'!E57+'00282'!E57+'00328'!E57+'00368'!E57+'10725'!E57+'00498'!E57+'00551'!E57+'00585'!E57+'00982'!E57+'00986'!E57+'00989'!E57+'01019'!E57+'01083'!E57+'01084'!E57+'01144'!E57+'01154'!E57+'11933'!E57+'00446'!E56</f>
        <v>16100</v>
      </c>
      <c r="F54" s="159">
        <f>'00111'!F57+'00192'!F57+'00200'!F57+'00226'!F57+'00282'!F57+'00328'!F57+'00368'!F57+'10725'!F57+'00498'!F57+'00551'!F57+'00585'!F57+'00982'!F57+'00986'!F57+'00989'!F57+'01019'!F57+'01083'!F57+'01084'!F57+'01144'!F57+'01154'!F57+'11933'!F57+'00446'!F56</f>
        <v>0</v>
      </c>
      <c r="G54" s="164">
        <f t="shared" si="4"/>
        <v>0</v>
      </c>
      <c r="H54" s="159">
        <f>'00111'!H57+'00192'!H57+'00200'!H57+'00226'!H57+'00282'!H57+'00328'!H57+'00368'!H57+'10725'!H57+'00498'!H57+'00551'!H57+'00585'!H57+'00982'!H57+'00986'!H57+'00989'!H57+'01019'!H57+'01083'!H57+'01084'!H57+'01144'!H57+'01154'!H57+'11933'!H57+'00446'!H56</f>
        <v>0</v>
      </c>
      <c r="I54" s="164">
        <f>'00111'!I57+'00192'!I57+'00200'!I57+'00226'!I57+'00282'!I57+'00328'!I57+'00368'!I57+'10725'!I57+'00498'!I57+'00551'!I57+'00585'!I57+'00982'!I57+'00986'!I57+'00989'!I57+'01019'!I57+'01083'!I57+'01084'!I57+'01144'!I57+'01154'!I57+'11933'!I57+'00446'!I56</f>
        <v>0</v>
      </c>
      <c r="J54" s="165">
        <f t="shared" si="5"/>
        <v>0</v>
      </c>
      <c r="K54" s="166">
        <f>'00111'!K57+'00192'!K57+'00200'!K57+'00226'!K57+'00282'!K57+'00328'!K57+'00368'!K57+'10725'!K57+'00498'!K57+'00551'!K57+'00585'!K57+'00982'!K57+'00986'!K57+'00989'!K57+'01019'!K57+'01083'!K57+'01084'!K57+'01144'!K57+'01154'!K57+'11933'!K57+'00446'!K56</f>
        <v>0</v>
      </c>
    </row>
    <row r="55" spans="1:12" x14ac:dyDescent="0.25">
      <c r="A55" s="15">
        <v>1653501030</v>
      </c>
      <c r="B55" s="13" t="s">
        <v>42</v>
      </c>
      <c r="C55" s="11">
        <f>'00111'!C58+'00192'!C58+'00200'!C58+'00226'!C58+'00282'!C58+'00328'!C58+'00368'!C58+'10725'!C58+'00498'!C58+'00551'!C58+'00585'!C58+'00982'!C58+'00986'!C58+'00989'!C58+'01019'!C58+'01083'!C58+'01084'!C58+'01144'!C58+'01154'!C58+'11933'!C58+'00446'!C57</f>
        <v>0</v>
      </c>
      <c r="D55" s="12">
        <f t="shared" si="6"/>
        <v>0</v>
      </c>
      <c r="E55" s="16">
        <f>'00111'!E58+'00192'!E58+'00200'!E58+'00226'!E58+'00282'!E58+'00328'!E58+'00368'!E58+'10725'!E58+'00498'!E58+'00551'!E58+'00585'!E58+'00982'!E58+'00986'!E58+'00989'!E58+'01019'!E58+'01083'!E58+'01084'!E58+'01144'!E58+'01154'!E58+'11933'!E58+'00446'!E57</f>
        <v>0</v>
      </c>
      <c r="F55" s="159">
        <f>'00111'!F58+'00192'!F58+'00200'!F58+'00226'!F58+'00282'!F58+'00328'!F58+'00368'!F58+'10725'!F58+'00498'!F58+'00551'!F58+'00585'!F58+'00982'!F58+'00986'!F58+'00989'!F58+'01019'!F58+'01083'!F58+'01084'!F58+'01144'!F58+'01154'!F58+'11933'!F58+'00446'!F57</f>
        <v>0</v>
      </c>
      <c r="G55" s="164">
        <f t="shared" si="4"/>
        <v>0</v>
      </c>
      <c r="H55" s="159">
        <f>'00111'!H58+'00192'!H58+'00200'!H58+'00226'!H58+'00282'!H58+'00328'!H58+'00368'!H58+'10725'!H58+'00498'!H58+'00551'!H58+'00585'!H58+'00982'!H58+'00986'!H58+'00989'!H58+'01019'!H58+'01083'!H58+'01084'!H58+'01144'!H58+'01154'!H58+'11933'!H58+'00446'!H57</f>
        <v>0</v>
      </c>
      <c r="I55" s="164">
        <f>'00111'!I58+'00192'!I58+'00200'!I58+'00226'!I58+'00282'!I58+'00328'!I58+'00368'!I58+'10725'!I58+'00498'!I58+'00551'!I58+'00585'!I58+'00982'!I58+'00986'!I58+'00989'!I58+'01019'!I58+'01083'!I58+'01084'!I58+'01144'!I58+'01154'!I58+'11933'!I58+'00446'!I57</f>
        <v>0</v>
      </c>
      <c r="J55" s="165">
        <f t="shared" si="5"/>
        <v>0</v>
      </c>
      <c r="K55" s="166">
        <f>'00111'!K58+'00192'!K58+'00200'!K58+'00226'!K58+'00282'!K58+'00328'!K58+'00368'!K58+'10725'!K58+'00498'!K58+'00551'!K58+'00585'!K58+'00982'!K58+'00986'!K58+'00989'!K58+'01019'!K58+'01083'!K58+'01084'!K58+'01144'!K58+'01154'!K58+'11933'!K58+'00446'!K57</f>
        <v>0</v>
      </c>
    </row>
    <row r="56" spans="1:12" x14ac:dyDescent="0.25">
      <c r="A56" s="15">
        <v>1653501031</v>
      </c>
      <c r="B56" s="13" t="s">
        <v>288</v>
      </c>
      <c r="C56" s="11">
        <f>'00111'!C59+'00192'!C59+'00200'!C59+'00226'!C59+'00282'!C59+'00328'!C59+'00368'!C59+'10725'!C59+'00498'!C59+'00551'!C59+'00585'!C59+'00982'!C59+'00986'!C59+'00989'!C59+'01019'!C59+'01083'!C59+'01084'!C59+'01144'!C59+'01154'!C59+'11933'!C59+'00446'!C58</f>
        <v>2</v>
      </c>
      <c r="D56" s="12">
        <f t="shared" si="6"/>
        <v>5100</v>
      </c>
      <c r="E56" s="16">
        <f>'00111'!E59+'00192'!E59+'00200'!E59+'00226'!E59+'00282'!E59+'00328'!E59+'00368'!E59+'10725'!E59+'00498'!E59+'00551'!E59+'00585'!E59+'00982'!E59+'00986'!E59+'00989'!E59+'01019'!E59+'01083'!E59+'01084'!E59+'01144'!E59+'01154'!E59+'11933'!E59+'00446'!E58</f>
        <v>10200</v>
      </c>
      <c r="F56" s="159">
        <f>'00111'!F59+'00192'!F59+'00200'!F59+'00226'!F59+'00282'!F59+'00328'!F59+'00368'!F59+'10725'!F59+'00498'!F59+'00551'!F59+'00585'!F59+'00982'!F59+'00986'!F59+'00989'!F59+'01019'!F59+'01083'!F59+'01084'!F59+'01144'!F59+'01154'!F59+'11933'!F59+'00446'!F58</f>
        <v>0</v>
      </c>
      <c r="G56" s="164">
        <f t="shared" si="4"/>
        <v>0</v>
      </c>
      <c r="H56" s="159">
        <f>'00111'!H59+'00192'!H59+'00200'!H59+'00226'!H59+'00282'!H59+'00328'!H59+'00368'!H59+'10725'!H59+'00498'!H59+'00551'!H59+'00585'!H59+'00982'!H59+'00986'!H59+'00989'!H59+'01019'!H59+'01083'!H59+'01084'!H59+'01144'!H59+'01154'!H59+'11933'!H59+'00446'!H58</f>
        <v>0</v>
      </c>
      <c r="I56" s="164">
        <f>'00111'!I59+'00192'!I59+'00200'!I59+'00226'!I59+'00282'!I59+'00328'!I59+'00368'!I59+'10725'!I59+'00498'!I59+'00551'!I59+'00585'!I59+'00982'!I59+'00986'!I59+'00989'!I59+'01019'!I59+'01083'!I59+'01084'!I59+'01144'!I59+'01154'!I59+'11933'!I59+'00446'!I58</f>
        <v>0</v>
      </c>
      <c r="J56" s="165">
        <f t="shared" si="5"/>
        <v>0</v>
      </c>
      <c r="K56" s="166">
        <f>'00111'!K59+'00192'!K59+'00200'!K59+'00226'!K59+'00282'!K59+'00328'!K59+'00368'!K59+'10725'!K59+'00498'!K59+'00551'!K59+'00585'!K59+'00982'!K59+'00986'!K59+'00989'!K59+'01019'!K59+'01083'!K59+'01084'!K59+'01144'!K59+'01154'!K59+'11933'!K59+'00446'!K58</f>
        <v>0</v>
      </c>
    </row>
    <row r="57" spans="1:12" x14ac:dyDescent="0.25">
      <c r="A57" s="15">
        <v>1653501032</v>
      </c>
      <c r="B57" s="13" t="s">
        <v>295</v>
      </c>
      <c r="C57" s="11">
        <f>'00111'!C60+'00192'!C60+'00200'!C60+'00226'!C60+'00282'!C60+'00328'!C60+'00368'!C60+'10725'!C60+'00498'!C60+'00551'!C60+'00585'!C60+'00982'!C60+'00986'!C60+'00989'!C60+'01019'!C60+'01083'!C60+'01084'!C60+'01144'!C60+'01154'!C60+'11933'!C60+'00446'!C59</f>
        <v>1</v>
      </c>
      <c r="D57" s="12">
        <f t="shared" si="6"/>
        <v>10000</v>
      </c>
      <c r="E57" s="16">
        <f>'00111'!E60+'00192'!E60+'00200'!E60+'00226'!E60+'00282'!E60+'00328'!E60+'00368'!E60+'10725'!E60+'00498'!E60+'00551'!E60+'00585'!E60+'00982'!E60+'00986'!E60+'00989'!E60+'01019'!E60+'01083'!E60+'01084'!E60+'01144'!E60+'01154'!E60+'11933'!E60+'00446'!E59</f>
        <v>10000</v>
      </c>
      <c r="F57" s="159">
        <f>'00111'!F60+'00192'!F60+'00200'!F60+'00226'!F60+'00282'!F60+'00328'!F60+'00368'!F60+'10725'!F60+'00498'!F60+'00551'!F60+'00585'!F60+'00982'!F60+'00986'!F60+'00989'!F60+'01019'!F60+'01083'!F60+'01084'!F60+'01144'!F60+'01154'!F60+'11933'!F60+'00446'!F59</f>
        <v>0</v>
      </c>
      <c r="G57" s="164">
        <f t="shared" si="4"/>
        <v>0</v>
      </c>
      <c r="H57" s="159">
        <f>'00111'!H60+'00192'!H60+'00200'!H60+'00226'!H60+'00282'!H60+'00328'!H60+'00368'!H60+'10725'!H60+'00498'!H60+'00551'!H60+'00585'!H60+'00982'!H60+'00986'!H60+'00989'!H60+'01019'!H60+'01083'!H60+'01084'!H60+'01144'!H60+'01154'!H60+'11933'!H60+'00446'!H59</f>
        <v>0</v>
      </c>
      <c r="I57" s="164">
        <f>'00111'!I60+'00192'!I60+'00200'!I60+'00226'!I60+'00282'!I60+'00328'!I60+'00368'!I60+'10725'!I60+'00498'!I60+'00551'!I60+'00585'!I60+'00982'!I60+'00986'!I60+'00989'!I60+'01019'!I60+'01083'!I60+'01084'!I60+'01144'!I60+'01154'!I60+'11933'!I60+'00446'!I59</f>
        <v>0</v>
      </c>
      <c r="J57" s="165">
        <f t="shared" si="5"/>
        <v>0</v>
      </c>
      <c r="K57" s="166">
        <f>'00111'!K60+'00192'!K60+'00200'!K60+'00226'!K60+'00282'!K60+'00328'!K60+'00368'!K60+'10725'!K60+'00498'!K60+'00551'!K60+'00585'!K60+'00982'!K60+'00986'!K60+'00989'!K60+'01019'!K60+'01083'!K60+'01084'!K60+'01144'!K60+'01154'!K60+'11933'!K60+'00446'!K59</f>
        <v>0</v>
      </c>
    </row>
    <row r="58" spans="1:12" x14ac:dyDescent="0.25">
      <c r="A58" s="15">
        <v>1653501033</v>
      </c>
      <c r="B58" s="13" t="s">
        <v>296</v>
      </c>
      <c r="C58" s="11">
        <f>'00111'!C61+'00192'!C61+'00200'!C61+'00226'!C61+'00282'!C61+'00328'!C61+'00368'!C61+'10725'!C61+'00498'!C61+'00551'!C61+'00585'!C61+'00982'!C61+'00986'!C61+'00989'!C61+'01019'!C61+'01083'!C61+'01084'!C61+'01144'!C61+'01154'!C61+'11933'!C61+'00446'!C60</f>
        <v>0</v>
      </c>
      <c r="D58" s="12">
        <f t="shared" si="6"/>
        <v>0</v>
      </c>
      <c r="E58" s="16">
        <f>'00111'!E61+'00192'!E61+'00200'!E61+'00226'!E61+'00282'!E61+'00328'!E61+'00368'!E61+'10725'!E61+'00498'!E61+'00551'!E61+'00585'!E61+'00982'!E61+'00986'!E61+'00989'!E61+'01019'!E61+'01083'!E61+'01084'!E61+'01144'!E61+'01154'!E61+'11933'!E61+'00446'!E60</f>
        <v>0</v>
      </c>
      <c r="F58" s="159">
        <f>'00111'!F61+'00192'!F61+'00200'!F61+'00226'!F61+'00282'!F61+'00328'!F61+'00368'!F61+'10725'!F61+'00498'!F61+'00551'!F61+'00585'!F61+'00982'!F61+'00986'!F61+'00989'!F61+'01019'!F61+'01083'!F61+'01084'!F61+'01144'!F61+'01154'!F61+'11933'!F61+'00446'!F60</f>
        <v>0</v>
      </c>
      <c r="G58" s="164">
        <f t="shared" si="4"/>
        <v>0</v>
      </c>
      <c r="H58" s="159">
        <f>'00111'!H61+'00192'!H61+'00200'!H61+'00226'!H61+'00282'!H61+'00328'!H61+'00368'!H61+'10725'!H61+'00498'!H61+'00551'!H61+'00585'!H61+'00982'!H61+'00986'!H61+'00989'!H61+'01019'!H61+'01083'!H61+'01084'!H61+'01144'!H61+'01154'!H61+'11933'!H61+'00446'!H60</f>
        <v>0</v>
      </c>
      <c r="I58" s="164">
        <f>'00111'!I61+'00192'!I61+'00200'!I61+'00226'!I61+'00282'!I61+'00328'!I61+'00368'!I61+'10725'!I61+'00498'!I61+'00551'!I61+'00585'!I61+'00982'!I61+'00986'!I61+'00989'!I61+'01019'!I61+'01083'!I61+'01084'!I61+'01144'!I61+'01154'!I61+'11933'!I61+'00446'!I60</f>
        <v>0</v>
      </c>
      <c r="J58" s="165">
        <f t="shared" si="5"/>
        <v>0</v>
      </c>
      <c r="K58" s="166">
        <f>'00111'!K61+'00192'!K61+'00200'!K61+'00226'!K61+'00282'!K61+'00328'!K61+'00368'!K61+'10725'!K61+'00498'!K61+'00551'!K61+'00585'!K61+'00982'!K61+'00986'!K61+'00989'!K61+'01019'!K61+'01083'!K61+'01084'!K61+'01144'!K61+'01154'!K61+'11933'!K61+'00446'!K60</f>
        <v>0</v>
      </c>
    </row>
    <row r="59" spans="1:12" ht="24" x14ac:dyDescent="0.25">
      <c r="A59" s="25" t="s">
        <v>43</v>
      </c>
      <c r="B59" s="26" t="s">
        <v>44</v>
      </c>
      <c r="C59" s="29">
        <f>SUM(C60:C84)</f>
        <v>626</v>
      </c>
      <c r="D59" s="28">
        <f t="shared" ref="D59:D80" si="7">IFERROR((E59/C59),0)</f>
        <v>44853.993610223639</v>
      </c>
      <c r="E59" s="55">
        <f>SUM(E60:E84)</f>
        <v>28078600</v>
      </c>
      <c r="F59" s="186">
        <f>SUM(F60:F84)</f>
        <v>346</v>
      </c>
      <c r="G59" s="186">
        <f t="shared" si="4"/>
        <v>59206.249294797679</v>
      </c>
      <c r="H59" s="186">
        <f>SUM(H60:H84)</f>
        <v>20485362.255999997</v>
      </c>
      <c r="I59" s="173">
        <f>SUM(I60:I84)</f>
        <v>19</v>
      </c>
      <c r="J59" s="163">
        <f t="shared" si="5"/>
        <v>8120.1500000000005</v>
      </c>
      <c r="K59" s="168">
        <f>SUM(K60:K84)</f>
        <v>154282.85</v>
      </c>
    </row>
    <row r="60" spans="1:12" x14ac:dyDescent="0.25">
      <c r="A60" s="15" t="s">
        <v>45</v>
      </c>
      <c r="B60" s="13" t="s">
        <v>46</v>
      </c>
      <c r="C60" s="11">
        <f>'00111'!C63+'00192'!C63+'00200'!C63+'00226'!C63+'00282'!C63+'00328'!C63+'00368'!C63+'10725'!C63+'00498'!C63+'00551'!C63+'00585'!C63+'00982'!C63+'00986'!C63+'00989'!C63+'01019'!C63+'01083'!C63+'01084'!C63+'01144'!C63+'01154'!C63+'11933'!C63+'00446'!C62</f>
        <v>53</v>
      </c>
      <c r="D60" s="12">
        <f t="shared" si="7"/>
        <v>15886.792452830188</v>
      </c>
      <c r="E60" s="16">
        <f>'00111'!E63+'00192'!E63+'00200'!E63+'00226'!E63+'00282'!E63+'00328'!E63+'00368'!E63+'10725'!E63+'00498'!E63+'00551'!E63+'00585'!E63+'00982'!E63+'00986'!E63+'00989'!E63+'01019'!E63+'01083'!E63+'01084'!E63+'01144'!E63+'01154'!E63+'11933'!E63+'00446'!E62</f>
        <v>842000</v>
      </c>
      <c r="F60" s="159">
        <f>'00111'!F63+'00192'!F63+'00200'!F63+'00226'!F63+'00282'!F63+'00328'!F63+'00368'!F63+'10725'!F63+'00498'!F63+'00551'!F63+'00585'!F63+'00982'!F63+'00986'!F63+'00989'!F63+'01019'!F63+'01083'!F63+'01084'!F63+'01144'!F63+'01154'!F63+'11933'!F63+'00446'!F62</f>
        <v>9</v>
      </c>
      <c r="G60" s="159">
        <f t="shared" si="4"/>
        <v>34978.888888888891</v>
      </c>
      <c r="H60" s="159">
        <f>'00111'!H63+'00192'!H63+'00200'!H63+'00226'!H63+'00282'!H63+'00328'!H63+'00368'!H63+'10725'!H63+'00498'!H63+'00551'!H63+'00585'!H63+'00982'!H63+'00986'!H63+'00989'!H63+'01019'!H63+'01083'!H63+'01084'!H63+'01144'!H63+'01154'!H63+'11933'!H63+'00446'!H62</f>
        <v>314810</v>
      </c>
      <c r="I60" s="164">
        <f>'00111'!I63+'00192'!I63+'00200'!I63+'00226'!I63+'00282'!I63+'00328'!I63+'00368'!I63+'10725'!I63+'00498'!I63+'00551'!I63+'00585'!I63+'00982'!I63+'00986'!I63+'00989'!I63+'01019'!I63+'01083'!I63+'01084'!I63+'01144'!I63+'01154'!I63+'11933'!I63+'00446'!I62</f>
        <v>0</v>
      </c>
      <c r="J60" s="165">
        <f t="shared" si="5"/>
        <v>0</v>
      </c>
      <c r="K60" s="166">
        <f>'00111'!K63+'00192'!K63+'00200'!K63+'00226'!K63+'00282'!K63+'00328'!K63+'00368'!K63+'10725'!K63+'00498'!K63+'00551'!K63+'00585'!K63+'00982'!K63+'00986'!K63+'00989'!K63+'01019'!K63+'01083'!K63+'01084'!K63+'01144'!K63+'01154'!K63+'11933'!K63+'00446'!K62</f>
        <v>0</v>
      </c>
    </row>
    <row r="61" spans="1:12" x14ac:dyDescent="0.25">
      <c r="A61" s="15" t="s">
        <v>47</v>
      </c>
      <c r="B61" s="13" t="s">
        <v>48</v>
      </c>
      <c r="C61" s="11">
        <f>'00111'!C64+'00192'!C64+'00200'!C64+'00226'!C64+'00282'!C64+'00328'!C64+'00368'!C64+'10725'!C64+'00498'!C64+'00551'!C64+'00585'!C64+'00982'!C64+'00986'!C64+'00989'!C64+'01019'!C64+'01083'!C64+'01084'!C64+'01144'!C64+'01154'!C64+'11933'!C64+'00446'!C63</f>
        <v>150</v>
      </c>
      <c r="D61" s="12">
        <f t="shared" si="7"/>
        <v>13090</v>
      </c>
      <c r="E61" s="16">
        <f>'00111'!E64+'00192'!E64+'00200'!E64+'00226'!E64+'00282'!E64+'00328'!E64+'00368'!E64+'10725'!E64+'00498'!E64+'00551'!E64+'00585'!E64+'00982'!E64+'00986'!E64+'00989'!E64+'01019'!E64+'01083'!E64+'01084'!E64+'01144'!E64+'01154'!E64+'11933'!E64+'00446'!E63</f>
        <v>1963500</v>
      </c>
      <c r="F61" s="159">
        <f>'00111'!F64+'00192'!F64+'00200'!F64+'00226'!F64+'00282'!F64+'00328'!F64+'00368'!F64+'10725'!F64+'00498'!F64+'00551'!F64+'00585'!F64+'00982'!F64+'00986'!F64+'00989'!F64+'01019'!F64+'01083'!F64+'01084'!F64+'01144'!F64+'01154'!F64+'11933'!F64+'00446'!F63</f>
        <v>115</v>
      </c>
      <c r="G61" s="159">
        <f t="shared" si="4"/>
        <v>13388.504347826087</v>
      </c>
      <c r="H61" s="159">
        <f>'00111'!H64+'00192'!H64+'00200'!H64+'00226'!H64+'00282'!H64+'00328'!H64+'00368'!H64+'10725'!H64+'00498'!H64+'00551'!H64+'00585'!H64+'00982'!H64+'00986'!H64+'00989'!H64+'01019'!H64+'01083'!H64+'01084'!H64+'01144'!H64+'01154'!H64+'11933'!H64+'00446'!H63</f>
        <v>1539678</v>
      </c>
      <c r="I61" s="164">
        <f>'00111'!I64+'00192'!I64+'00200'!I64+'00226'!I64+'00282'!I64+'00328'!I64+'00368'!I64+'10725'!I64+'00498'!I64+'00551'!I64+'00585'!I64+'00982'!I64+'00986'!I64+'00989'!I64+'01019'!I64+'01083'!I64+'01084'!I64+'01144'!I64+'01154'!I64+'11933'!I64+'00446'!I63</f>
        <v>2</v>
      </c>
      <c r="J61" s="165">
        <f t="shared" si="5"/>
        <v>10642.924999999999</v>
      </c>
      <c r="K61" s="166">
        <f>'00111'!K64+'00192'!K64+'00200'!K64+'00226'!K64+'00282'!K64+'00328'!K64+'00368'!K64+'10725'!K64+'00498'!K64+'00551'!K64+'00585'!K64+'00982'!K64+'00986'!K64+'00989'!K64+'01019'!K64+'01083'!K64+'01084'!K64+'01144'!K64+'01154'!K64+'11933'!K64+'00446'!K63</f>
        <v>21285.85</v>
      </c>
    </row>
    <row r="62" spans="1:12" x14ac:dyDescent="0.25">
      <c r="A62" s="15" t="s">
        <v>49</v>
      </c>
      <c r="B62" s="13" t="s">
        <v>50</v>
      </c>
      <c r="C62" s="11">
        <f>'00111'!C65+'00192'!C65+'00200'!C65+'00226'!C65+'00282'!C65+'00328'!C65+'00368'!C65+'10725'!C65+'00498'!C65+'00551'!C65+'00585'!C65+'00982'!C65+'00986'!C65+'00989'!C65+'01019'!C65+'01083'!C65+'01084'!C65+'01144'!C65+'01154'!C65+'11933'!C65+'00446'!C64</f>
        <v>25</v>
      </c>
      <c r="D62" s="12">
        <f t="shared" si="7"/>
        <v>17528</v>
      </c>
      <c r="E62" s="16">
        <f>'00111'!E65+'00192'!E65+'00200'!E65+'00226'!E65+'00282'!E65+'00328'!E65+'00368'!E65+'10725'!E65+'00498'!E65+'00551'!E65+'00585'!E65+'00982'!E65+'00986'!E65+'00989'!E65+'01019'!E65+'01083'!E65+'01084'!E65+'01144'!E65+'01154'!E65+'11933'!E65+'00446'!E64</f>
        <v>438200</v>
      </c>
      <c r="F62" s="159">
        <f>'00111'!F65+'00192'!F65+'00200'!F65+'00226'!F65+'00282'!F65+'00328'!F65+'00368'!F65+'10725'!F65+'00498'!F65+'00551'!F65+'00585'!F65+'00982'!F65+'00986'!F65+'00989'!F65+'01019'!F65+'01083'!F65+'01084'!F65+'01144'!F65+'01154'!F65+'11933'!F65+'00446'!F64</f>
        <v>9</v>
      </c>
      <c r="G62" s="159">
        <f t="shared" si="4"/>
        <v>14085.555555555555</v>
      </c>
      <c r="H62" s="159">
        <f>'00111'!H65+'00192'!H65+'00200'!H65+'00226'!H65+'00282'!H65+'00328'!H65+'00368'!H65+'10725'!H65+'00498'!H65+'00551'!H65+'00585'!H65+'00982'!H65+'00986'!H65+'00989'!H65+'01019'!H65+'01083'!H65+'01084'!H65+'01144'!H65+'01154'!H65+'11933'!H65+'00446'!H64</f>
        <v>126770</v>
      </c>
      <c r="I62" s="164">
        <f>'00111'!I65+'00192'!I65+'00200'!I65+'00226'!I65+'00282'!I65+'00328'!I65+'00368'!I65+'10725'!I65+'00498'!I65+'00551'!I65+'00585'!I65+'00982'!I65+'00986'!I65+'00989'!I65+'01019'!I65+'01083'!I65+'01084'!I65+'01144'!I65+'01154'!I65+'11933'!I65+'00446'!I64</f>
        <v>1</v>
      </c>
      <c r="J62" s="165">
        <f t="shared" si="5"/>
        <v>23700</v>
      </c>
      <c r="K62" s="166">
        <f>'00111'!K65+'00192'!K65+'00200'!K65+'00226'!K65+'00282'!K65+'00328'!K65+'00368'!K65+'10725'!K65+'00498'!K65+'00551'!K65+'00585'!K65+'00982'!K65+'00986'!K65+'00989'!K65+'01019'!K65+'01083'!K65+'01084'!K65+'01144'!K65+'01154'!K65+'11933'!K65+'00446'!K64</f>
        <v>23700</v>
      </c>
    </row>
    <row r="63" spans="1:12" x14ac:dyDescent="0.25">
      <c r="A63" s="15" t="s">
        <v>51</v>
      </c>
      <c r="B63" s="13" t="s">
        <v>52</v>
      </c>
      <c r="C63" s="11">
        <f>'00111'!C66+'00192'!C66+'00200'!C66+'00226'!C66+'00282'!C66+'00328'!C66+'00368'!C66+'10725'!C66+'00498'!C66+'00551'!C66+'00585'!C66+'00982'!C66+'00986'!C66+'00989'!C66+'01019'!C66+'01083'!C66+'01084'!C66+'01144'!C66+'01154'!C66+'11933'!C66+'00446'!C65</f>
        <v>92</v>
      </c>
      <c r="D63" s="12">
        <f t="shared" si="7"/>
        <v>5955.434782608696</v>
      </c>
      <c r="E63" s="16">
        <f>'00111'!E66+'00192'!E66+'00200'!E66+'00226'!E66+'00282'!E66+'00328'!E66+'00368'!E66+'10725'!E66+'00498'!E66+'00551'!E66+'00585'!E66+'00982'!E66+'00986'!E66+'00989'!E66+'01019'!E66+'01083'!E66+'01084'!E66+'01144'!E66+'01154'!E66+'11933'!E66+'00446'!E65</f>
        <v>547900</v>
      </c>
      <c r="F63" s="159">
        <f>'00111'!F66+'00192'!F66+'00200'!F66+'00226'!F66+'00282'!F66+'00328'!F66+'00368'!F66+'10725'!F66+'00498'!F66+'00551'!F66+'00585'!F66+'00982'!F66+'00986'!F66+'00989'!F66+'01019'!F66+'01083'!F66+'01084'!F66+'01144'!F66+'01154'!F66+'11933'!F66+'00446'!F65</f>
        <v>36</v>
      </c>
      <c r="G63" s="159">
        <f t="shared" si="4"/>
        <v>7240.2993888888886</v>
      </c>
      <c r="H63" s="159">
        <f>'00111'!H66+'00192'!H66+'00200'!H66+'00226'!H66+'00282'!H66+'00328'!H66+'00368'!H66+'10725'!H66+'00498'!H66+'00551'!H66+'00585'!H66+'00982'!H66+'00986'!H66+'00989'!H66+'01019'!H66+'01083'!H66+'01084'!H66+'01144'!H66+'01154'!H66+'11933'!H66+'00446'!H65</f>
        <v>260650.77799999999</v>
      </c>
      <c r="I63" s="164">
        <f>'00111'!I66+'00192'!I66+'00200'!I66+'00226'!I66+'00282'!I66+'00328'!I66+'00368'!I66+'10725'!I66+'00498'!I66+'00551'!I66+'00585'!I66+'00982'!I66+'00986'!I66+'00989'!I66+'01019'!I66+'01083'!I66+'01084'!I66+'01144'!I66+'01154'!I66+'11933'!I66+'00446'!I65</f>
        <v>2</v>
      </c>
      <c r="J63" s="165">
        <f t="shared" si="5"/>
        <v>4639.5</v>
      </c>
      <c r="K63" s="166">
        <f>'00111'!K66+'00192'!K66+'00200'!K66+'00226'!K66+'00282'!K66+'00328'!K66+'00368'!K66+'10725'!K66+'00498'!K66+'00551'!K66+'00585'!K66+'00982'!K66+'00986'!K66+'00989'!K66+'01019'!K66+'01083'!K66+'01084'!K66+'01144'!K66+'01154'!K66+'11933'!K66+'00446'!K65</f>
        <v>9279</v>
      </c>
    </row>
    <row r="64" spans="1:12" x14ac:dyDescent="0.25">
      <c r="A64" s="15" t="s">
        <v>53</v>
      </c>
      <c r="B64" s="13" t="s">
        <v>54</v>
      </c>
      <c r="C64" s="11">
        <f>'00111'!C67+'00192'!C67+'00200'!C67+'00226'!C67+'00282'!C67+'00328'!C67+'00368'!C67+'10725'!C67+'00498'!C67+'00551'!C67+'00585'!C67+'00982'!C67+'00986'!C67+'00989'!C67+'01019'!C67+'01083'!C67+'01084'!C67+'01144'!C67+'01154'!C67+'11933'!C67+'00446'!C66</f>
        <v>14</v>
      </c>
      <c r="D64" s="12">
        <f t="shared" si="7"/>
        <v>8035.7142857142853</v>
      </c>
      <c r="E64" s="16">
        <f>'00111'!E67+'00192'!E67+'00200'!E67+'00226'!E67+'00282'!E67+'00328'!E67+'00368'!E67+'10725'!E67+'00498'!E67+'00551'!E67+'00585'!E67+'00982'!E67+'00986'!E67+'00989'!E67+'01019'!E67+'01083'!E67+'01084'!E67+'01144'!E67+'01154'!E67+'11933'!E67+'00446'!E66</f>
        <v>112500</v>
      </c>
      <c r="F64" s="159">
        <f>'00111'!F67+'00192'!F67+'00200'!F67+'00226'!F67+'00282'!F67+'00328'!F67+'00368'!F67+'10725'!F67+'00498'!F67+'00551'!F67+'00585'!F67+'00982'!F67+'00986'!F67+'00989'!F67+'01019'!F67+'01083'!F67+'01084'!F67+'01144'!F67+'01154'!F67+'11933'!F67+'00446'!F66</f>
        <v>10</v>
      </c>
      <c r="G64" s="159">
        <f t="shared" si="4"/>
        <v>6008.1665000000003</v>
      </c>
      <c r="H64" s="159">
        <f>'00111'!H67+'00192'!H67+'00200'!H67+'00226'!H67+'00282'!H67+'00328'!H67+'00368'!H67+'10725'!H67+'00498'!H67+'00551'!H67+'00585'!H67+'00982'!H67+'00986'!H67+'00989'!H67+'01019'!H67+'01083'!H67+'01084'!H67+'01144'!H67+'01154'!H67+'11933'!H67+'00446'!H66</f>
        <v>60081.665000000001</v>
      </c>
      <c r="I64" s="164">
        <f>'00111'!I67+'00192'!I67+'00200'!I67+'00226'!I67+'00282'!I67+'00328'!I67+'00368'!I67+'10725'!I67+'00498'!I67+'00551'!I67+'00585'!I67+'00982'!I67+'00986'!I67+'00989'!I67+'01019'!I67+'01083'!I67+'01084'!I67+'01144'!I67+'01154'!I67+'11933'!I67+'00446'!I66</f>
        <v>2</v>
      </c>
      <c r="J64" s="165">
        <f t="shared" si="5"/>
        <v>4009</v>
      </c>
      <c r="K64" s="166">
        <f>'00111'!K67+'00192'!K67+'00200'!K67+'00226'!K67+'00282'!K67+'00328'!K67+'00368'!K67+'10725'!K67+'00498'!K67+'00551'!K67+'00585'!K67+'00982'!K67+'00986'!K67+'00989'!K67+'01019'!K67+'01083'!K67+'01084'!K67+'01144'!K67+'01154'!K67+'11933'!K67+'00446'!K66</f>
        <v>8018</v>
      </c>
    </row>
    <row r="65" spans="1:11" x14ac:dyDescent="0.25">
      <c r="A65" s="15" t="s">
        <v>55</v>
      </c>
      <c r="B65" s="13" t="s">
        <v>56</v>
      </c>
      <c r="C65" s="11">
        <f>'00111'!C68+'00192'!C68+'00200'!C68+'00226'!C68+'00282'!C68+'00328'!C68+'00368'!C68+'10725'!C68+'00498'!C68+'00551'!C68+'00585'!C68+'00982'!C68+'00986'!C68+'00989'!C68+'01019'!C68+'01083'!C68+'01084'!C68+'01144'!C68+'01154'!C68+'11933'!C68+'00446'!C67</f>
        <v>7</v>
      </c>
      <c r="D65" s="12">
        <f t="shared" si="7"/>
        <v>7500</v>
      </c>
      <c r="E65" s="16">
        <f>'00111'!E68+'00192'!E68+'00200'!E68+'00226'!E68+'00282'!E68+'00328'!E68+'00368'!E68+'10725'!E68+'00498'!E68+'00551'!E68+'00585'!E68+'00982'!E68+'00986'!E68+'00989'!E68+'01019'!E68+'01083'!E68+'01084'!E68+'01144'!E68+'01154'!E68+'11933'!E68+'00446'!E67</f>
        <v>52500</v>
      </c>
      <c r="F65" s="159">
        <f>'00111'!F68+'00192'!F68+'00200'!F68+'00226'!F68+'00282'!F68+'00328'!F68+'00368'!F68+'10725'!F68+'00498'!F68+'00551'!F68+'00585'!F68+'00982'!F68+'00986'!F68+'00989'!F68+'01019'!F68+'01083'!F68+'01084'!F68+'01144'!F68+'01154'!F68+'11933'!F68+'00446'!F67</f>
        <v>2</v>
      </c>
      <c r="G65" s="159">
        <f t="shared" si="4"/>
        <v>6840</v>
      </c>
      <c r="H65" s="159">
        <f>'00111'!H68+'00192'!H68+'00200'!H68+'00226'!H68+'00282'!H68+'00328'!H68+'00368'!H68+'10725'!H68+'00498'!H68+'00551'!H68+'00585'!H68+'00982'!H68+'00986'!H68+'00989'!H68+'01019'!H68+'01083'!H68+'01084'!H68+'01144'!H68+'01154'!H68+'11933'!H68+'00446'!H67</f>
        <v>13680</v>
      </c>
      <c r="I65" s="164">
        <f>'00111'!I68+'00192'!I68+'00200'!I68+'00226'!I68+'00282'!I68+'00328'!I68+'00368'!I68+'10725'!I68+'00498'!I68+'00551'!I68+'00585'!I68+'00982'!I68+'00986'!I68+'00989'!I68+'01019'!I68+'01083'!I68+'01084'!I68+'01144'!I68+'01154'!I68+'11933'!I68+'00446'!I67</f>
        <v>0</v>
      </c>
      <c r="J65" s="165">
        <f t="shared" si="5"/>
        <v>0</v>
      </c>
      <c r="K65" s="166">
        <f>'00111'!K68+'00192'!K68+'00200'!K68+'00226'!K68+'00282'!K68+'00328'!K68+'00368'!K68+'10725'!K68+'00498'!K68+'00551'!K68+'00585'!K68+'00982'!K68+'00986'!K68+'00989'!K68+'01019'!K68+'01083'!K68+'01084'!K68+'01144'!K68+'01154'!K68+'11933'!K68+'00446'!K67</f>
        <v>0</v>
      </c>
    </row>
    <row r="66" spans="1:11" x14ac:dyDescent="0.25">
      <c r="A66" s="15" t="s">
        <v>57</v>
      </c>
      <c r="B66" s="13" t="s">
        <v>58</v>
      </c>
      <c r="C66" s="11">
        <f>'00111'!C69+'00192'!C69+'00200'!C69+'00226'!C69+'00282'!C69+'00328'!C69+'00368'!C69+'10725'!C69+'00498'!C69+'00551'!C69+'00585'!C69+'00982'!C69+'00986'!C69+'00989'!C69+'01019'!C69+'01083'!C69+'01084'!C69+'01144'!C69+'01154'!C69+'11933'!C69+'00446'!C68</f>
        <v>0</v>
      </c>
      <c r="D66" s="12">
        <f t="shared" si="7"/>
        <v>0</v>
      </c>
      <c r="E66" s="16">
        <f>'00111'!E69+'00192'!E69+'00200'!E69+'00226'!E69+'00282'!E69+'00328'!E69+'00368'!E69+'10725'!E69+'00498'!E69+'00551'!E69+'00585'!E69+'00982'!E69+'00986'!E69+'00989'!E69+'01019'!E69+'01083'!E69+'01084'!E69+'01144'!E69+'01154'!E69+'11933'!E69+'00446'!E68</f>
        <v>0</v>
      </c>
      <c r="F66" s="159">
        <f>'00111'!F69+'00192'!F69+'00200'!F69+'00226'!F69+'00282'!F69+'00328'!F69+'00368'!F69+'10725'!F69+'00498'!F69+'00551'!F69+'00585'!F69+'00982'!F69+'00986'!F69+'00989'!F69+'01019'!F69+'01083'!F69+'01084'!F69+'01144'!F69+'01154'!F69+'11933'!F69+'00446'!F68</f>
        <v>0</v>
      </c>
      <c r="G66" s="159">
        <f t="shared" si="4"/>
        <v>0</v>
      </c>
      <c r="H66" s="159">
        <f>'00111'!H69+'00192'!H69+'00200'!H69+'00226'!H69+'00282'!H69+'00328'!H69+'00368'!H69+'10725'!H69+'00498'!H69+'00551'!H69+'00585'!H69+'00982'!H69+'00986'!H69+'00989'!H69+'01019'!H69+'01083'!H69+'01084'!H69+'01144'!H69+'01154'!H69+'11933'!H69+'00446'!H68</f>
        <v>0</v>
      </c>
      <c r="I66" s="164">
        <f>'00111'!I69+'00192'!I69+'00200'!I69+'00226'!I69+'00282'!I69+'00328'!I69+'00368'!I69+'10725'!I69+'00498'!I69+'00551'!I69+'00585'!I69+'00982'!I69+'00986'!I69+'00989'!I69+'01019'!I69+'01083'!I69+'01084'!I69+'01144'!I69+'01154'!I69+'11933'!I69+'00446'!I68</f>
        <v>0</v>
      </c>
      <c r="J66" s="165">
        <f t="shared" si="5"/>
        <v>0</v>
      </c>
      <c r="K66" s="166">
        <f>'00111'!K69+'00192'!K69+'00200'!K69+'00226'!K69+'00282'!K69+'00328'!K69+'00368'!K69+'10725'!K69+'00498'!K69+'00551'!K69+'00585'!K69+'00982'!K69+'00986'!K69+'00989'!K69+'01019'!K69+'01083'!K69+'01084'!K69+'01144'!K69+'01154'!K69+'11933'!K69+'00446'!K68</f>
        <v>0</v>
      </c>
    </row>
    <row r="67" spans="1:11" x14ac:dyDescent="0.25">
      <c r="A67" s="15" t="s">
        <v>59</v>
      </c>
      <c r="B67" s="13" t="s">
        <v>60</v>
      </c>
      <c r="C67" s="11">
        <f>'00111'!C70+'00192'!C70+'00200'!C70+'00226'!C70+'00282'!C70+'00328'!C70+'00368'!C70+'10725'!C70+'00498'!C70+'00551'!C70+'00585'!C70+'00982'!C70+'00986'!C70+'00989'!C70+'01019'!C70+'01083'!C70+'01084'!C70+'01144'!C70+'01154'!C70+'11933'!C70+'00446'!C69</f>
        <v>34</v>
      </c>
      <c r="D67" s="12">
        <f t="shared" si="7"/>
        <v>5932.3529411764703</v>
      </c>
      <c r="E67" s="16">
        <f>'00111'!E70+'00192'!E70+'00200'!E70+'00226'!E70+'00282'!E70+'00328'!E70+'00368'!E70+'10725'!E70+'00498'!E70+'00551'!E70+'00585'!E70+'00982'!E70+'00986'!E70+'00989'!E70+'01019'!E70+'01083'!E70+'01084'!E70+'01144'!E70+'01154'!E70+'11933'!E70+'00446'!E69</f>
        <v>201700</v>
      </c>
      <c r="F67" s="159">
        <f>'00111'!F70+'00192'!F70+'00200'!F70+'00226'!F70+'00282'!F70+'00328'!F70+'00368'!F70+'10725'!F70+'00498'!F70+'00551'!F70+'00585'!F70+'00982'!F70+'00986'!F70+'00989'!F70+'01019'!F70+'01083'!F70+'01084'!F70+'01144'!F70+'01154'!F70+'11933'!F70+'00446'!F69</f>
        <v>3</v>
      </c>
      <c r="G67" s="159">
        <f t="shared" si="4"/>
        <v>5233.333333333333</v>
      </c>
      <c r="H67" s="159">
        <f>'00111'!H70+'00192'!H70+'00200'!H70+'00226'!H70+'00282'!H70+'00328'!H70+'00368'!H70+'10725'!H70+'00498'!H70+'00551'!H70+'00585'!H70+'00982'!H70+'00986'!H70+'00989'!H70+'01019'!H70+'01083'!H70+'01084'!H70+'01144'!H70+'01154'!H70+'11933'!H70+'00446'!H69</f>
        <v>15700</v>
      </c>
      <c r="I67" s="164">
        <f>'00111'!I70+'00192'!I70+'00200'!I70+'00226'!I70+'00282'!I70+'00328'!I70+'00368'!I70+'10725'!I70+'00498'!I70+'00551'!I70+'00585'!I70+'00982'!I70+'00986'!I70+'00989'!I70+'01019'!I70+'01083'!I70+'01084'!I70+'01144'!I70+'01154'!I70+'11933'!I70+'00446'!I69</f>
        <v>0</v>
      </c>
      <c r="J67" s="165">
        <f t="shared" si="5"/>
        <v>0</v>
      </c>
      <c r="K67" s="166">
        <f>'00111'!K70+'00192'!K70+'00200'!K70+'00226'!K70+'00282'!K70+'00328'!K70+'00368'!K70+'10725'!K70+'00498'!K70+'00551'!K70+'00585'!K70+'00982'!K70+'00986'!K70+'00989'!K70+'01019'!K70+'01083'!K70+'01084'!K70+'01144'!K70+'01154'!K70+'11933'!K70+'00446'!K69</f>
        <v>0</v>
      </c>
    </row>
    <row r="68" spans="1:11" x14ac:dyDescent="0.25">
      <c r="A68" s="15" t="s">
        <v>61</v>
      </c>
      <c r="B68" s="13" t="s">
        <v>62</v>
      </c>
      <c r="C68" s="11">
        <f>'00111'!C71+'00192'!C71+'00200'!C71+'00226'!C71+'00282'!C71+'00328'!C71+'00368'!C71+'10725'!C71+'00498'!C71+'00551'!C71+'00585'!C71+'00982'!C71+'00986'!C71+'00989'!C71+'01019'!C71+'01083'!C71+'01084'!C71+'01144'!C71+'01154'!C71+'11933'!C71+'00446'!C70</f>
        <v>10</v>
      </c>
      <c r="D68" s="12">
        <f t="shared" si="7"/>
        <v>720000</v>
      </c>
      <c r="E68" s="16">
        <f>'00111'!E71+'00192'!E71+'00200'!E71+'00226'!E71+'00282'!E71+'00328'!E71+'00368'!E71+'10725'!E71+'00498'!E71+'00551'!E71+'00585'!E71+'00982'!E71+'00986'!E71+'00989'!E71+'01019'!E71+'01083'!E71+'01084'!E71+'01144'!E71+'01154'!E71+'11933'!E71+'00446'!E70</f>
        <v>7200000</v>
      </c>
      <c r="F68" s="159">
        <f>'00111'!F71+'00192'!F71+'00200'!F71+'00226'!F71+'00282'!F71+'00328'!F71+'00368'!F71+'10725'!F71+'00498'!F71+'00551'!F71+'00585'!F71+'00982'!F71+'00986'!F71+'00989'!F71+'01019'!F71+'01083'!F71+'01084'!F71+'01144'!F71+'01154'!F71+'11933'!F71+'00446'!F70</f>
        <v>3</v>
      </c>
      <c r="G68" s="159">
        <f t="shared" si="4"/>
        <v>2729999.9386666664</v>
      </c>
      <c r="H68" s="159">
        <f>'00111'!H71+'00192'!H71+'00200'!H71+'00226'!H71+'00282'!H71+'00328'!H71+'00368'!H71+'10725'!H71+'00498'!H71+'00551'!H71+'00585'!H71+'00982'!H71+'00986'!H71+'00989'!H71+'01019'!H71+'01083'!H71+'01084'!H71+'01144'!H71+'01154'!H71+'11933'!H71+'00446'!H70</f>
        <v>8189999.8159999996</v>
      </c>
      <c r="I68" s="164">
        <f>'00111'!I71+'00192'!I71+'00200'!I71+'00226'!I71+'00282'!I71+'00328'!I71+'00368'!I71+'10725'!I71+'00498'!I71+'00551'!I71+'00585'!I71+'00982'!I71+'00986'!I71+'00989'!I71+'01019'!I71+'01083'!I71+'01084'!I71+'01144'!I71+'01154'!I71+'11933'!I71+'00446'!I70</f>
        <v>0</v>
      </c>
      <c r="J68" s="165">
        <f t="shared" si="5"/>
        <v>0</v>
      </c>
      <c r="K68" s="166">
        <f>'00111'!K71+'00192'!K71+'00200'!K71+'00226'!K71+'00282'!K71+'00328'!K71+'00368'!K71+'10725'!K71+'00498'!K71+'00551'!K71+'00585'!K71+'00982'!K71+'00986'!K71+'00989'!K71+'01019'!K71+'01083'!K71+'01084'!K71+'01144'!K71+'01154'!K71+'11933'!K71+'00446'!K70</f>
        <v>0</v>
      </c>
    </row>
    <row r="69" spans="1:11" x14ac:dyDescent="0.25">
      <c r="A69" s="15" t="s">
        <v>63</v>
      </c>
      <c r="B69" s="13" t="s">
        <v>64</v>
      </c>
      <c r="C69" s="11">
        <f>'00111'!C72+'00192'!C72+'00200'!C72+'00226'!C72+'00282'!C72+'00328'!C72+'00368'!C72+'10725'!C72+'00498'!C72+'00551'!C72+'00585'!C72+'00982'!C72+'00986'!C72+'00989'!C72+'01019'!C72+'01083'!C72+'01084'!C72+'01144'!C72+'01154'!C72+'11933'!C72+'00446'!C71</f>
        <v>23</v>
      </c>
      <c r="D69" s="12">
        <f t="shared" si="7"/>
        <v>1721.7391304347825</v>
      </c>
      <c r="E69" s="16">
        <f>'00111'!E72+'00192'!E72+'00200'!E72+'00226'!E72+'00282'!E72+'00328'!E72+'00368'!E72+'10725'!E72+'00498'!E72+'00551'!E72+'00585'!E72+'00982'!E72+'00986'!E72+'00989'!E72+'01019'!E72+'01083'!E72+'01084'!E72+'01144'!E72+'01154'!E72+'11933'!E72+'00446'!E71</f>
        <v>39600</v>
      </c>
      <c r="F69" s="159">
        <f>'00111'!F72+'00192'!F72+'00200'!F72+'00226'!F72+'00282'!F72+'00328'!F72+'00368'!F72+'10725'!F72+'00498'!F72+'00551'!F72+'00585'!F72+'00982'!F72+'00986'!F72+'00989'!F72+'01019'!F72+'01083'!F72+'01084'!F72+'01144'!F72+'01154'!F72+'11933'!F72+'00446'!F71</f>
        <v>1</v>
      </c>
      <c r="G69" s="159">
        <f t="shared" si="4"/>
        <v>415</v>
      </c>
      <c r="H69" s="159">
        <f>'00111'!H72+'00192'!H72+'00200'!H72+'00226'!H72+'00282'!H72+'00328'!H72+'00368'!H72+'10725'!H72+'00498'!H72+'00551'!H72+'00585'!H72+'00982'!H72+'00986'!H72+'00989'!H72+'01019'!H72+'01083'!H72+'01084'!H72+'01144'!H72+'01154'!H72+'11933'!H72+'00446'!H71</f>
        <v>415</v>
      </c>
      <c r="I69" s="164">
        <f>'00111'!I72+'00192'!I72+'00200'!I72+'00226'!I72+'00282'!I72+'00328'!I72+'00368'!I72+'10725'!I72+'00498'!I72+'00551'!I72+'00585'!I72+'00982'!I72+'00986'!I72+'00989'!I72+'01019'!I72+'01083'!I72+'01084'!I72+'01144'!I72+'01154'!I72+'11933'!I72+'00446'!I71</f>
        <v>6</v>
      </c>
      <c r="J69" s="165">
        <f t="shared" si="5"/>
        <v>500</v>
      </c>
      <c r="K69" s="166">
        <f>'00111'!K72+'00192'!K72+'00200'!K72+'00226'!K72+'00282'!K72+'00328'!K72+'00368'!K72+'10725'!K72+'00498'!K72+'00551'!K72+'00585'!K72+'00982'!K72+'00986'!K72+'00989'!K72+'01019'!K72+'01083'!K72+'01084'!K72+'01144'!K72+'01154'!K72+'11933'!K72+'00446'!K71</f>
        <v>3000</v>
      </c>
    </row>
    <row r="70" spans="1:11" x14ac:dyDescent="0.25">
      <c r="A70" s="15" t="s">
        <v>65</v>
      </c>
      <c r="B70" s="13" t="s">
        <v>66</v>
      </c>
      <c r="C70" s="11">
        <f>'00111'!C73+'00192'!C73+'00200'!C73+'00226'!C73+'00282'!C73+'00328'!C73+'00368'!C73+'10725'!C73+'00498'!C73+'00551'!C73+'00585'!C73+'00982'!C73+'00986'!C73+'00989'!C73+'01019'!C73+'01083'!C73+'01084'!C73+'01144'!C73+'01154'!C73+'11933'!C73+'00446'!C72</f>
        <v>29</v>
      </c>
      <c r="D70" s="12">
        <f t="shared" si="7"/>
        <v>962.06896551724139</v>
      </c>
      <c r="E70" s="16">
        <f>'00111'!E73+'00192'!E73+'00200'!E73+'00226'!E73+'00282'!E73+'00328'!E73+'00368'!E73+'10725'!E73+'00498'!E73+'00551'!E73+'00585'!E73+'00982'!E73+'00986'!E73+'00989'!E73+'01019'!E73+'01083'!E73+'01084'!E73+'01144'!E73+'01154'!E73+'11933'!E73+'00446'!E72</f>
        <v>27900</v>
      </c>
      <c r="F70" s="159">
        <f>'00111'!F73+'00192'!F73+'00200'!F73+'00226'!F73+'00282'!F73+'00328'!F73+'00368'!F73+'10725'!F73+'00498'!F73+'00551'!F73+'00585'!F73+'00982'!F73+'00986'!F73+'00989'!F73+'01019'!F73+'01083'!F73+'01084'!F73+'01144'!F73+'01154'!F73+'11933'!F73+'00446'!F72</f>
        <v>0</v>
      </c>
      <c r="G70" s="159">
        <f t="shared" si="4"/>
        <v>0</v>
      </c>
      <c r="H70" s="159">
        <f>'00111'!H73+'00192'!H73+'00200'!H73+'00226'!H73+'00282'!H73+'00328'!H73+'00368'!H73+'10725'!H73+'00498'!H73+'00551'!H73+'00585'!H73+'00982'!H73+'00986'!H73+'00989'!H73+'01019'!H73+'01083'!H73+'01084'!H73+'01144'!H73+'01154'!H73+'11933'!H73+'00446'!H72</f>
        <v>0</v>
      </c>
      <c r="I70" s="164">
        <f>'00111'!I73+'00192'!I73+'00200'!I73+'00226'!I73+'00282'!I73+'00328'!I73+'00368'!I73+'10725'!I73+'00498'!I73+'00551'!I73+'00585'!I73+'00982'!I73+'00986'!I73+'00989'!I73+'01019'!I73+'01083'!I73+'01084'!I73+'01144'!I73+'01154'!I73+'11933'!I73+'00446'!I72</f>
        <v>0</v>
      </c>
      <c r="J70" s="165">
        <f t="shared" si="5"/>
        <v>0</v>
      </c>
      <c r="K70" s="166">
        <f>'00111'!K73+'00192'!K73+'00200'!K73+'00226'!K73+'00282'!K73+'00328'!K73+'00368'!K73+'10725'!K73+'00498'!K73+'00551'!K73+'00585'!K73+'00982'!K73+'00986'!K73+'00989'!K73+'01019'!K73+'01083'!K73+'01084'!K73+'01144'!K73+'01154'!K73+'11933'!K73+'00446'!K72</f>
        <v>0</v>
      </c>
    </row>
    <row r="71" spans="1:11" x14ac:dyDescent="0.25">
      <c r="A71" s="15" t="s">
        <v>67</v>
      </c>
      <c r="B71" s="13" t="s">
        <v>68</v>
      </c>
      <c r="C71" s="11">
        <f>'00111'!C74+'00192'!C74+'00200'!C74+'00226'!C74+'00282'!C74+'00328'!C74+'00368'!C74+'10725'!C74+'00498'!C74+'00551'!C74+'00585'!C74+'00982'!C74+'00986'!C74+'00989'!C74+'01019'!C74+'01083'!C74+'01084'!C74+'01144'!C74+'01154'!C74+'11933'!C74+'00446'!C73</f>
        <v>36</v>
      </c>
      <c r="D71" s="12">
        <f t="shared" si="7"/>
        <v>77288.888888888891</v>
      </c>
      <c r="E71" s="16">
        <f>'00111'!E74+'00192'!E74+'00200'!E74+'00226'!E74+'00282'!E74+'00328'!E74+'00368'!E74+'10725'!E74+'00498'!E74+'00551'!E74+'00585'!E74+'00982'!E74+'00986'!E74+'00989'!E74+'01019'!E74+'01083'!E74+'01084'!E74+'01144'!E74+'01154'!E74+'11933'!E74+'00446'!E73</f>
        <v>2782400</v>
      </c>
      <c r="F71" s="159">
        <f>'00111'!F74+'00192'!F74+'00200'!F74+'00226'!F74+'00282'!F74+'00328'!F74+'00368'!F74+'10725'!F74+'00498'!F74+'00551'!F74+'00585'!F74+'00982'!F74+'00986'!F74+'00989'!F74+'01019'!F74+'01083'!F74+'01084'!F74+'01144'!F74+'01154'!F74+'11933'!F74+'00446'!F73</f>
        <v>0</v>
      </c>
      <c r="G71" s="159">
        <f t="shared" si="4"/>
        <v>0</v>
      </c>
      <c r="H71" s="159">
        <f>'00111'!H74+'00192'!H74+'00200'!H74+'00226'!H74+'00282'!H74+'00328'!H74+'00368'!H74+'10725'!H74+'00498'!H74+'00551'!H74+'00585'!H74+'00982'!H74+'00986'!H74+'00989'!H74+'01019'!H74+'01083'!H74+'01084'!H74+'01144'!H74+'01154'!H74+'11933'!H74+'00446'!H73</f>
        <v>0</v>
      </c>
      <c r="I71" s="164">
        <f>'00111'!I74+'00192'!I74+'00200'!I74+'00226'!I74+'00282'!I74+'00328'!I74+'00368'!I74+'10725'!I74+'00498'!I74+'00551'!I74+'00585'!I74+'00982'!I74+'00986'!I74+'00989'!I74+'01019'!I74+'01083'!I74+'01084'!I74+'01144'!I74+'01154'!I74+'11933'!I74+'00446'!I73</f>
        <v>4</v>
      </c>
      <c r="J71" s="165">
        <f t="shared" si="5"/>
        <v>5700</v>
      </c>
      <c r="K71" s="166">
        <f>'00111'!K74+'00192'!K74+'00200'!K74+'00226'!K74+'00282'!K74+'00328'!K74+'00368'!K74+'10725'!K74+'00498'!K74+'00551'!K74+'00585'!K74+'00982'!K74+'00986'!K74+'00989'!K74+'01019'!K74+'01083'!K74+'01084'!K74+'01144'!K74+'01154'!K74+'11933'!K74+'00446'!K73</f>
        <v>22800</v>
      </c>
    </row>
    <row r="72" spans="1:11" x14ac:dyDescent="0.25">
      <c r="A72" s="15" t="s">
        <v>69</v>
      </c>
      <c r="B72" s="13" t="s">
        <v>70</v>
      </c>
      <c r="C72" s="11">
        <f>'00111'!C75+'00192'!C75+'00200'!C75+'00226'!C75+'00282'!C75+'00328'!C75+'00368'!C75+'10725'!C75+'00498'!C75+'00551'!C75+'00585'!C75+'00982'!C75+'00986'!C75+'00989'!C75+'01019'!C75+'01083'!C75+'01084'!C75+'01144'!C75+'01154'!C75+'11933'!C75+'00446'!C74</f>
        <v>55</v>
      </c>
      <c r="D72" s="12">
        <f t="shared" si="7"/>
        <v>6000</v>
      </c>
      <c r="E72" s="16">
        <f>'00111'!E75+'00192'!E75+'00200'!E75+'00226'!E75+'00282'!E75+'00328'!E75+'00368'!E75+'10725'!E75+'00498'!E75+'00551'!E75+'00585'!E75+'00982'!E75+'00986'!E75+'00989'!E75+'01019'!E75+'01083'!E75+'01084'!E75+'01144'!E75+'01154'!E75+'11933'!E75+'00446'!E74</f>
        <v>330000</v>
      </c>
      <c r="F72" s="159">
        <f>'00111'!F75+'00192'!F75+'00200'!F75+'00226'!F75+'00282'!F75+'00328'!F75+'00368'!F75+'10725'!F75+'00498'!F75+'00551'!F75+'00585'!F75+'00982'!F75+'00986'!F75+'00989'!F75+'01019'!F75+'01083'!F75+'01084'!F75+'01144'!F75+'01154'!F75+'11933'!F75+'00446'!F74</f>
        <v>144</v>
      </c>
      <c r="G72" s="159">
        <f t="shared" si="4"/>
        <v>6391.7499791666669</v>
      </c>
      <c r="H72" s="159">
        <f>'00111'!H75+'00192'!H75+'00200'!H75+'00226'!H75+'00282'!H75+'00328'!H75+'00368'!H75+'10725'!H75+'00498'!H75+'00551'!H75+'00585'!H75+'00982'!H75+'00986'!H75+'00989'!H75+'01019'!H75+'01083'!H75+'01084'!H75+'01144'!H75+'01154'!H75+'11933'!H75+'00446'!H74</f>
        <v>920411.99699999997</v>
      </c>
      <c r="I72" s="164">
        <f>'00111'!I75+'00192'!I75+'00200'!I75+'00226'!I75+'00282'!I75+'00328'!I75+'00368'!I75+'10725'!I75+'00498'!I75+'00551'!I75+'00585'!I75+'00982'!I75+'00986'!I75+'00989'!I75+'01019'!I75+'01083'!I75+'01084'!I75+'01144'!I75+'01154'!I75+'11933'!I75+'00446'!I74</f>
        <v>0</v>
      </c>
      <c r="J72" s="165">
        <f t="shared" si="5"/>
        <v>0</v>
      </c>
      <c r="K72" s="166">
        <f>'00111'!K75+'00192'!K75+'00200'!K75+'00226'!K75+'00282'!K75+'00328'!K75+'00368'!K75+'10725'!K75+'00498'!K75+'00551'!K75+'00585'!K75+'00982'!K75+'00986'!K75+'00989'!K75+'01019'!K75+'01083'!K75+'01084'!K75+'01144'!K75+'01154'!K75+'11933'!K75+'00446'!K74</f>
        <v>0</v>
      </c>
    </row>
    <row r="73" spans="1:11" x14ac:dyDescent="0.25">
      <c r="A73" s="15" t="s">
        <v>71</v>
      </c>
      <c r="B73" s="13" t="s">
        <v>72</v>
      </c>
      <c r="C73" s="11">
        <f>'00111'!C76+'00192'!C76+'00200'!C76+'00226'!C76+'00282'!C76+'00328'!C76+'00368'!C76+'10725'!C76+'00498'!C76+'00551'!C76+'00585'!C76+'00982'!C76+'00986'!C76+'00989'!C76+'01019'!C76+'01083'!C76+'01084'!C76+'01144'!C76+'01154'!C76+'11933'!C76+'00446'!C75</f>
        <v>3</v>
      </c>
      <c r="D73" s="12">
        <f t="shared" si="7"/>
        <v>7000</v>
      </c>
      <c r="E73" s="16">
        <f>'00111'!E76+'00192'!E76+'00200'!E76+'00226'!E76+'00282'!E76+'00328'!E76+'00368'!E76+'10725'!E76+'00498'!E76+'00551'!E76+'00585'!E76+'00982'!E76+'00986'!E76+'00989'!E76+'01019'!E76+'01083'!E76+'01084'!E76+'01144'!E76+'01154'!E76+'11933'!E76+'00446'!E75</f>
        <v>21000</v>
      </c>
      <c r="F73" s="159">
        <f>'00111'!F76+'00192'!F76+'00200'!F76+'00226'!F76+'00282'!F76+'00328'!F76+'00368'!F76+'10725'!F76+'00498'!F76+'00551'!F76+'00585'!F76+'00982'!F76+'00986'!F76+'00989'!F76+'01019'!F76+'01083'!F76+'01084'!F76+'01144'!F76+'01154'!F76+'11933'!F76+'00446'!F75</f>
        <v>0</v>
      </c>
      <c r="G73" s="159">
        <f t="shared" si="4"/>
        <v>0</v>
      </c>
      <c r="H73" s="159">
        <f>'00111'!H76+'00192'!H76+'00200'!H76+'00226'!H76+'00282'!H76+'00328'!H76+'00368'!H76+'10725'!H76+'00498'!H76+'00551'!H76+'00585'!H76+'00982'!H76+'00986'!H76+'00989'!H76+'01019'!H76+'01083'!H76+'01084'!H76+'01144'!H76+'01154'!H76+'11933'!H76+'00446'!H75</f>
        <v>0</v>
      </c>
      <c r="I73" s="164">
        <f>'00111'!I76+'00192'!I76+'00200'!I76+'00226'!I76+'00282'!I76+'00328'!I76+'00368'!I76+'10725'!I76+'00498'!I76+'00551'!I76+'00585'!I76+'00982'!I76+'00986'!I76+'00989'!I76+'01019'!I76+'01083'!I76+'01084'!I76+'01144'!I76+'01154'!I76+'11933'!I76+'00446'!I75</f>
        <v>0</v>
      </c>
      <c r="J73" s="165">
        <f t="shared" si="5"/>
        <v>0</v>
      </c>
      <c r="K73" s="166">
        <f>'00111'!K76+'00192'!K76+'00200'!K76+'00226'!K76+'00282'!K76+'00328'!K76+'00368'!K76+'10725'!K76+'00498'!K76+'00551'!K76+'00585'!K76+'00982'!K76+'00986'!K76+'00989'!K76+'01019'!K76+'01083'!K76+'01084'!K76+'01144'!K76+'01154'!K76+'11933'!K76+'00446'!K75</f>
        <v>0</v>
      </c>
    </row>
    <row r="74" spans="1:11" x14ac:dyDescent="0.25">
      <c r="A74" s="15" t="s">
        <v>73</v>
      </c>
      <c r="B74" s="13" t="s">
        <v>74</v>
      </c>
      <c r="C74" s="11">
        <f>'00111'!C77+'00192'!C77+'00200'!C77+'00226'!C77+'00282'!C77+'00328'!C77+'00368'!C77+'10725'!C77+'00498'!C77+'00551'!C77+'00585'!C77+'00982'!C77+'00986'!C77+'00989'!C77+'01019'!C77+'01083'!C77+'01084'!C77+'01144'!C77+'01154'!C77+'11933'!C77+'00446'!C76</f>
        <v>0</v>
      </c>
      <c r="D74" s="12">
        <f t="shared" si="7"/>
        <v>0</v>
      </c>
      <c r="E74" s="16">
        <f>'00111'!E77+'00192'!E77+'00200'!E77+'00226'!E77+'00282'!E77+'00328'!E77+'00368'!E77+'10725'!E77+'00498'!E77+'00551'!E77+'00585'!E77+'00982'!E77+'00986'!E77+'00989'!E77+'01019'!E77+'01083'!E77+'01084'!E77+'01144'!E77+'01154'!E77+'11933'!E77+'00446'!E76</f>
        <v>0</v>
      </c>
      <c r="F74" s="159">
        <f>'00111'!F77+'00192'!F77+'00200'!F77+'00226'!F77+'00282'!F77+'00328'!F77+'00368'!F77+'10725'!F77+'00498'!F77+'00551'!F77+'00585'!F77+'00982'!F77+'00986'!F77+'00989'!F77+'01019'!F77+'01083'!F77+'01084'!F77+'01144'!F77+'01154'!F77+'11933'!F77+'00446'!F76</f>
        <v>1</v>
      </c>
      <c r="G74" s="159">
        <f t="shared" si="4"/>
        <v>1436</v>
      </c>
      <c r="H74" s="159">
        <f>'00111'!H77+'00192'!H77+'00200'!H77+'00226'!H77+'00282'!H77+'00328'!H77+'00368'!H77+'10725'!H77+'00498'!H77+'00551'!H77+'00585'!H77+'00982'!H77+'00986'!H77+'00989'!H77+'01019'!H77+'01083'!H77+'01084'!H77+'01144'!H77+'01154'!H77+'11933'!H77+'00446'!H76</f>
        <v>1436</v>
      </c>
      <c r="I74" s="164">
        <f>'00111'!I77+'00192'!I77+'00200'!I77+'00226'!I77+'00282'!I77+'00328'!I77+'00368'!I77+'10725'!I77+'00498'!I77+'00551'!I77+'00585'!I77+'00982'!I77+'00986'!I77+'00989'!I77+'01019'!I77+'01083'!I77+'01084'!I77+'01144'!I77+'01154'!I77+'11933'!I77+'00446'!I76</f>
        <v>0</v>
      </c>
      <c r="J74" s="165">
        <f t="shared" si="5"/>
        <v>0</v>
      </c>
      <c r="K74" s="166">
        <f>'00111'!K77+'00192'!K77+'00200'!K77+'00226'!K77+'00282'!K77+'00328'!K77+'00368'!K77+'10725'!K77+'00498'!K77+'00551'!K77+'00585'!K77+'00982'!K77+'00986'!K77+'00989'!K77+'01019'!K77+'01083'!K77+'01084'!K77+'01144'!K77+'01154'!K77+'11933'!K77+'00446'!K76</f>
        <v>0</v>
      </c>
    </row>
    <row r="75" spans="1:11" x14ac:dyDescent="0.25">
      <c r="A75" s="15" t="s">
        <v>75</v>
      </c>
      <c r="B75" s="13" t="s">
        <v>76</v>
      </c>
      <c r="C75" s="11">
        <f>'00111'!C78+'00192'!C78+'00200'!C78+'00226'!C78+'00282'!C78+'00328'!C78+'00368'!C78+'10725'!C78+'00498'!C78+'00551'!C78+'00585'!C78+'00982'!C78+'00986'!C78+'00989'!C78+'01019'!C78+'01083'!C78+'01084'!C78+'01144'!C78+'01154'!C78+'11933'!C78+'00446'!C77</f>
        <v>3</v>
      </c>
      <c r="D75" s="12">
        <f t="shared" si="7"/>
        <v>933.33333333333337</v>
      </c>
      <c r="E75" s="16">
        <f>'00111'!E78+'00192'!E78+'00200'!E78+'00226'!E78+'00282'!E78+'00328'!E78+'00368'!E78+'10725'!E78+'00498'!E78+'00551'!E78+'00585'!E78+'00982'!E78+'00986'!E78+'00989'!E78+'01019'!E78+'01083'!E78+'01084'!E78+'01144'!E78+'01154'!E78+'11933'!E78+'00446'!E77</f>
        <v>2800</v>
      </c>
      <c r="F75" s="159">
        <f>'00111'!F78+'00192'!F78+'00200'!F78+'00226'!F78+'00282'!F78+'00328'!F78+'00368'!F78+'10725'!F78+'00498'!F78+'00551'!F78+'00585'!F78+'00982'!F78+'00986'!F78+'00989'!F78+'01019'!F78+'01083'!F78+'01084'!F78+'01144'!F78+'01154'!F78+'11933'!F78+'00446'!F77</f>
        <v>1</v>
      </c>
      <c r="G75" s="159">
        <f t="shared" si="4"/>
        <v>11857</v>
      </c>
      <c r="H75" s="159">
        <f>'00111'!H78+'00192'!H78+'00200'!H78+'00226'!H78+'00282'!H78+'00328'!H78+'00368'!H78+'10725'!H78+'00498'!H78+'00551'!H78+'00585'!H78+'00982'!H78+'00986'!H78+'00989'!H78+'01019'!H78+'01083'!H78+'01084'!H78+'01144'!H78+'01154'!H78+'11933'!H78+'00446'!H77</f>
        <v>11857</v>
      </c>
      <c r="I75" s="164">
        <f>'00111'!I78+'00192'!I78+'00200'!I78+'00226'!I78+'00282'!I78+'00328'!I78+'00368'!I78+'10725'!I78+'00498'!I78+'00551'!I78+'00585'!I78+'00982'!I78+'00986'!I78+'00989'!I78+'01019'!I78+'01083'!I78+'01084'!I78+'01144'!I78+'01154'!I78+'11933'!I78+'00446'!I77</f>
        <v>0</v>
      </c>
      <c r="J75" s="165">
        <f t="shared" si="5"/>
        <v>0</v>
      </c>
      <c r="K75" s="166">
        <f>'00111'!K78+'00192'!K78+'00200'!K78+'00226'!K78+'00282'!K78+'00328'!K78+'00368'!K78+'10725'!K78+'00498'!K78+'00551'!K78+'00585'!K78+'00982'!K78+'00986'!K78+'00989'!K78+'01019'!K78+'01083'!K78+'01084'!K78+'01144'!K78+'01154'!K78+'11933'!K78+'00446'!K77</f>
        <v>0</v>
      </c>
    </row>
    <row r="76" spans="1:11" x14ac:dyDescent="0.25">
      <c r="A76" s="15" t="s">
        <v>77</v>
      </c>
      <c r="B76" s="13" t="s">
        <v>331</v>
      </c>
      <c r="C76" s="11">
        <f>'00111'!C79+'00192'!C79+'00200'!C79+'00226'!C79+'00282'!C79+'00328'!C79+'00368'!C79+'10725'!C79+'00498'!C79+'00551'!C79+'00585'!C79+'00982'!C79+'00986'!C79+'00989'!C79+'01019'!C79+'01083'!C79+'01084'!C79+'01144'!C79+'01154'!C79+'11933'!C79+'00446'!C78</f>
        <v>3</v>
      </c>
      <c r="D76" s="12">
        <f t="shared" si="7"/>
        <v>7333.333333333333</v>
      </c>
      <c r="E76" s="16">
        <f>'00111'!E79+'00192'!E79+'00200'!E79+'00226'!E79+'00282'!E79+'00328'!E79+'00368'!E79+'10725'!E79+'00498'!E79+'00551'!E79+'00585'!E79+'00982'!E79+'00986'!E79+'00989'!E79+'01019'!E79+'01083'!E79+'01084'!E79+'01144'!E79+'01154'!E79+'11933'!E79+'00446'!E78</f>
        <v>22000</v>
      </c>
      <c r="F76" s="159">
        <f>'00111'!F79+'00192'!F79+'00200'!F79+'00226'!F79+'00282'!F79+'00328'!F79+'00368'!F79+'10725'!F79+'00498'!F79+'00551'!F79+'00585'!F79+'00982'!F79+'00986'!F79+'00989'!F79+'01019'!F79+'01083'!F79+'01084'!F79+'01144'!F79+'01154'!F79+'11933'!F79+'00446'!F78</f>
        <v>2</v>
      </c>
      <c r="G76" s="159">
        <f t="shared" si="4"/>
        <v>91737</v>
      </c>
      <c r="H76" s="159">
        <f>'00111'!H79+'00192'!H79+'00200'!H79+'00226'!H79+'00282'!H79+'00328'!H79+'00368'!H79+'10725'!H79+'00498'!H79+'00551'!H79+'00585'!H79+'00982'!H79+'00986'!H79+'00989'!H79+'01019'!H79+'01083'!H79+'01084'!H79+'01144'!H79+'01154'!H79+'11933'!H79+'00446'!H78</f>
        <v>183474</v>
      </c>
      <c r="I76" s="164">
        <f>'00111'!I79+'00192'!I79+'00200'!I79+'00226'!I79+'00282'!I79+'00328'!I79+'00368'!I79+'10725'!I79+'00498'!I79+'00551'!I79+'00585'!I79+'00982'!I79+'00986'!I79+'00989'!I79+'01019'!I79+'01083'!I79+'01084'!I79+'01144'!I79+'01154'!I79+'11933'!I79+'00446'!I78</f>
        <v>0</v>
      </c>
      <c r="J76" s="165">
        <f t="shared" si="5"/>
        <v>0</v>
      </c>
      <c r="K76" s="166">
        <f>'00111'!K79+'00192'!K79+'00200'!K79+'00226'!K79+'00282'!K79+'00328'!K79+'00368'!K79+'10725'!K79+'00498'!K79+'00551'!K79+'00585'!K79+'00982'!K79+'00986'!K79+'00989'!K79+'01019'!K79+'01083'!K79+'01084'!K79+'01144'!K79+'01154'!K79+'11933'!K79+'00446'!K78</f>
        <v>0</v>
      </c>
    </row>
    <row r="77" spans="1:11" x14ac:dyDescent="0.25">
      <c r="A77" s="15" t="s">
        <v>78</v>
      </c>
      <c r="B77" s="13" t="s">
        <v>79</v>
      </c>
      <c r="C77" s="11">
        <f>'00111'!C80+'00192'!C80+'00200'!C80+'00226'!C80+'00282'!C80+'00328'!C80+'00368'!C80+'10725'!C80+'00498'!C80+'00551'!C80+'00585'!C80+'00982'!C80+'00986'!C80+'00989'!C80+'01019'!C80+'01083'!C80+'01084'!C80+'01144'!C80+'01154'!C80+'11933'!C80+'00446'!C79</f>
        <v>22</v>
      </c>
      <c r="D77" s="12">
        <f t="shared" si="7"/>
        <v>120313.63636363637</v>
      </c>
      <c r="E77" s="16">
        <f>'00111'!E80+'00192'!E80+'00200'!E80+'00226'!E80+'00282'!E80+'00328'!E80+'00368'!E80+'10725'!E80+'00498'!E80+'00551'!E80+'00585'!E80+'00982'!E80+'00986'!E80+'00989'!E80+'01019'!E80+'01083'!E80+'01084'!E80+'01144'!E80+'01154'!E80+'11933'!E80+'00446'!E79</f>
        <v>2646900</v>
      </c>
      <c r="F77" s="159">
        <f>'00111'!F80+'00192'!F80+'00200'!F80+'00226'!F80+'00282'!F80+'00328'!F80+'00368'!F80+'10725'!F80+'00498'!F80+'00551'!F80+'00585'!F80+'00982'!F80+'00986'!F80+'00989'!F80+'01019'!F80+'01083'!F80+'01084'!F80+'01144'!F80+'01154'!F80+'11933'!F80+'00446'!F79</f>
        <v>0</v>
      </c>
      <c r="G77" s="159">
        <f t="shared" si="4"/>
        <v>0</v>
      </c>
      <c r="H77" s="159">
        <f>'00111'!H80+'00192'!H80+'00200'!H80+'00226'!H80+'00282'!H80+'00328'!H80+'00368'!H80+'10725'!H80+'00498'!H80+'00551'!H80+'00585'!H80+'00982'!H80+'00986'!H80+'00989'!H80+'01019'!H80+'01083'!H80+'01084'!H80+'01144'!H80+'01154'!H80+'11933'!H80+'00446'!H79</f>
        <v>0</v>
      </c>
      <c r="I77" s="164">
        <f>'00111'!I80+'00192'!I80+'00200'!I80+'00226'!I80+'00282'!I80+'00328'!I80+'00368'!I80+'10725'!I80+'00498'!I80+'00551'!I80+'00585'!I80+'00982'!I80+'00986'!I80+'00989'!I80+'01019'!I80+'01083'!I80+'01084'!I80+'01144'!I80+'01154'!I80+'11933'!I80+'00446'!I79</f>
        <v>0</v>
      </c>
      <c r="J77" s="165">
        <f t="shared" si="5"/>
        <v>0</v>
      </c>
      <c r="K77" s="166">
        <f>'00111'!K80+'00192'!K80+'00200'!K80+'00226'!K80+'00282'!K80+'00328'!K80+'00368'!K80+'10725'!K80+'00498'!K80+'00551'!K80+'00585'!K80+'00982'!K80+'00986'!K80+'00989'!K80+'01019'!K80+'01083'!K80+'01084'!K80+'01144'!K80+'01154'!K80+'11933'!K80+'00446'!K79</f>
        <v>0</v>
      </c>
    </row>
    <row r="78" spans="1:11" x14ac:dyDescent="0.25">
      <c r="A78" s="15" t="s">
        <v>80</v>
      </c>
      <c r="B78" s="13" t="s">
        <v>81</v>
      </c>
      <c r="C78" s="11">
        <f>'00111'!C81+'00192'!C81+'00200'!C81+'00226'!C81+'00282'!C81+'00328'!C81+'00368'!C81+'10725'!C81+'00498'!C81+'00551'!C81+'00585'!C81+'00982'!C81+'00986'!C81+'00989'!C81+'01019'!C81+'01083'!C81+'01084'!C81+'01144'!C81+'01154'!C81+'11933'!C81+'00446'!C80</f>
        <v>3</v>
      </c>
      <c r="D78" s="12">
        <f t="shared" si="7"/>
        <v>1400</v>
      </c>
      <c r="E78" s="16">
        <f>'00111'!E81+'00192'!E81+'00200'!E81+'00226'!E81+'00282'!E81+'00328'!E81+'00368'!E81+'10725'!E81+'00498'!E81+'00551'!E81+'00585'!E81+'00982'!E81+'00986'!E81+'00989'!E81+'01019'!E81+'01083'!E81+'01084'!E81+'01144'!E81+'01154'!E81+'11933'!E81+'00446'!E80</f>
        <v>4200</v>
      </c>
      <c r="F78" s="159">
        <f>'00111'!F81+'00192'!F81+'00200'!F81+'00226'!F81+'00282'!F81+'00328'!F81+'00368'!F81+'10725'!F81+'00498'!F81+'00551'!F81+'00585'!F81+'00982'!F81+'00986'!F81+'00989'!F81+'01019'!F81+'01083'!F81+'01084'!F81+'01144'!F81+'01154'!F81+'11933'!F81+'00446'!F80</f>
        <v>0</v>
      </c>
      <c r="G78" s="159">
        <f t="shared" si="4"/>
        <v>0</v>
      </c>
      <c r="H78" s="159">
        <f>'00111'!H81+'00192'!H81+'00200'!H81+'00226'!H81+'00282'!H81+'00328'!H81+'00368'!H81+'10725'!H81+'00498'!H81+'00551'!H81+'00585'!H81+'00982'!H81+'00986'!H81+'00989'!H81+'01019'!H81+'01083'!H81+'01084'!H81+'01144'!H81+'01154'!H81+'11933'!H81+'00446'!H80</f>
        <v>0</v>
      </c>
      <c r="I78" s="164">
        <f>'00111'!I81+'00192'!I81+'00200'!I81+'00226'!I81+'00282'!I81+'00328'!I81+'00368'!I81+'10725'!I81+'00498'!I81+'00551'!I81+'00585'!I81+'00982'!I81+'00986'!I81+'00989'!I81+'01019'!I81+'01083'!I81+'01084'!I81+'01144'!I81+'01154'!I81+'11933'!I81+'00446'!I80</f>
        <v>1</v>
      </c>
      <c r="J78" s="165">
        <f t="shared" si="5"/>
        <v>60000</v>
      </c>
      <c r="K78" s="166">
        <f>'00111'!K81+'00192'!K81+'00200'!K81+'00226'!K81+'00282'!K81+'00328'!K81+'00368'!K81+'10725'!K81+'00498'!K81+'00551'!K81+'00585'!K81+'00982'!K81+'00986'!K81+'00989'!K81+'01019'!K81+'01083'!K81+'01084'!K81+'01144'!K81+'01154'!K81+'11933'!K81+'00446'!K80</f>
        <v>60000</v>
      </c>
    </row>
    <row r="79" spans="1:11" x14ac:dyDescent="0.25">
      <c r="A79" s="15" t="s">
        <v>82</v>
      </c>
      <c r="B79" s="13" t="s">
        <v>83</v>
      </c>
      <c r="C79" s="11">
        <f>'00111'!C82+'00192'!C82+'00200'!C82+'00226'!C82+'00282'!C82+'00328'!C82+'00368'!C82+'10725'!C82+'00498'!C82+'00551'!C82+'00585'!C82+'00982'!C82+'00986'!C82+'00989'!C82+'01019'!C82+'01083'!C82+'01084'!C82+'01144'!C82+'01154'!C82+'11933'!C82+'00446'!C81</f>
        <v>22</v>
      </c>
      <c r="D79" s="12">
        <f t="shared" si="7"/>
        <v>827.27272727272725</v>
      </c>
      <c r="E79" s="16">
        <f>'00111'!E82+'00192'!E82+'00200'!E82+'00226'!E82+'00282'!E82+'00328'!E82+'00368'!E82+'10725'!E82+'00498'!E82+'00551'!E82+'00585'!E82+'00982'!E82+'00986'!E82+'00989'!E82+'01019'!E82+'01083'!E82+'01084'!E82+'01144'!E82+'01154'!E82+'11933'!E82+'00446'!E81</f>
        <v>18200</v>
      </c>
      <c r="F79" s="159">
        <f>'00111'!F82+'00192'!F82+'00200'!F82+'00226'!F82+'00282'!F82+'00328'!F82+'00368'!F82+'10725'!F82+'00498'!F82+'00551'!F82+'00585'!F82+'00982'!F82+'00986'!F82+'00989'!F82+'01019'!F82+'01083'!F82+'01084'!F82+'01144'!F82+'01154'!F82+'11933'!F82+'00446'!F81</f>
        <v>1</v>
      </c>
      <c r="G79" s="159">
        <f t="shared" si="4"/>
        <v>23400</v>
      </c>
      <c r="H79" s="159">
        <f>'00111'!H82+'00192'!H82+'00200'!H82+'00226'!H82+'00282'!H82+'00328'!H82+'00368'!H82+'10725'!H82+'00498'!H82+'00551'!H82+'00585'!H82+'00982'!H82+'00986'!H82+'00989'!H82+'01019'!H82+'01083'!H82+'01084'!H82+'01144'!H82+'01154'!H82+'11933'!H82+'00446'!H81</f>
        <v>23400</v>
      </c>
      <c r="I79" s="164">
        <f>'00111'!I82+'00192'!I82+'00200'!I82+'00226'!I82+'00282'!I82+'00328'!I82+'00368'!I82+'10725'!I82+'00498'!I82+'00551'!I82+'00585'!I82+'00982'!I82+'00986'!I82+'00989'!I82+'01019'!I82+'01083'!I82+'01084'!I82+'01144'!I82+'01154'!I82+'11933'!I82+'00446'!I81</f>
        <v>0</v>
      </c>
      <c r="J79" s="165">
        <f t="shared" si="5"/>
        <v>0</v>
      </c>
      <c r="K79" s="166">
        <f>'00111'!K82+'00192'!K82+'00200'!K82+'00226'!K82+'00282'!K82+'00328'!K82+'00368'!K82+'10725'!K82+'00498'!K82+'00551'!K82+'00585'!K82+'00982'!K82+'00986'!K82+'00989'!K82+'01019'!K82+'01083'!K82+'01084'!K82+'01144'!K82+'01154'!K82+'11933'!K82+'00446'!K81</f>
        <v>0</v>
      </c>
    </row>
    <row r="80" spans="1:11" x14ac:dyDescent="0.25">
      <c r="A80" s="15" t="s">
        <v>84</v>
      </c>
      <c r="B80" s="13" t="s">
        <v>85</v>
      </c>
      <c r="C80" s="11">
        <f>'00111'!C83+'00192'!C83+'00200'!C83+'00226'!C83+'00282'!C83+'00328'!C83+'00368'!C83+'10725'!C83+'00498'!C83+'00551'!C83+'00585'!C83+'00982'!C83+'00986'!C83+'00989'!C83+'01019'!C83+'01083'!C83+'01084'!C83+'01144'!C83+'01154'!C83+'11933'!C83+'00446'!C82</f>
        <v>12</v>
      </c>
      <c r="D80" s="12">
        <f t="shared" si="7"/>
        <v>1458.3333333333333</v>
      </c>
      <c r="E80" s="16">
        <f>'00111'!E83+'00192'!E83+'00200'!E83+'00226'!E83+'00282'!E83+'00328'!E83+'00368'!E83+'10725'!E83+'00498'!E83+'00551'!E83+'00585'!E83+'00982'!E83+'00986'!E83+'00989'!E83+'01019'!E83+'01083'!E83+'01084'!E83+'01144'!E83+'01154'!E83+'11933'!E83+'00446'!E82</f>
        <v>17500</v>
      </c>
      <c r="F80" s="159">
        <f>'00111'!F83+'00192'!F83+'00200'!F83+'00226'!F83+'00282'!F83+'00328'!F83+'00368'!F83+'10725'!F83+'00498'!F83+'00551'!F83+'00585'!F83+'00982'!F83+'00986'!F83+'00989'!F83+'01019'!F83+'01083'!F83+'01084'!F83+'01144'!F83+'01154'!F83+'11933'!F83+'00446'!F82</f>
        <v>0</v>
      </c>
      <c r="G80" s="159">
        <f t="shared" si="4"/>
        <v>0</v>
      </c>
      <c r="H80" s="159">
        <f>'00111'!H83+'00192'!H83+'00200'!H83+'00226'!H83+'00282'!H83+'00328'!H83+'00368'!H83+'10725'!H83+'00498'!H83+'00551'!H83+'00585'!H83+'00982'!H83+'00986'!H83+'00989'!H83+'01019'!H83+'01083'!H83+'01084'!H83+'01144'!H83+'01154'!H83+'11933'!H83+'00446'!H82</f>
        <v>0</v>
      </c>
      <c r="I80" s="164">
        <f>'00111'!I83+'00192'!I83+'00200'!I83+'00226'!I83+'00282'!I83+'00328'!I83+'00368'!I83+'10725'!I83+'00498'!I83+'00551'!I83+'00585'!I83+'00982'!I83+'00986'!I83+'00989'!I83+'01019'!I83+'01083'!I83+'01084'!I83+'01144'!I83+'01154'!I83+'11933'!I83+'00446'!I82</f>
        <v>0</v>
      </c>
      <c r="J80" s="165">
        <f t="shared" si="5"/>
        <v>0</v>
      </c>
      <c r="K80" s="166">
        <f>'00111'!K83+'00192'!K83+'00200'!K83+'00226'!K83+'00282'!K83+'00328'!K83+'00368'!K83+'10725'!K83+'00498'!K83+'00551'!K83+'00585'!K83+'00982'!K83+'00986'!K83+'00989'!K83+'01019'!K83+'01083'!K83+'01084'!K83+'01144'!K83+'01154'!K83+'11933'!K83+'00446'!K82</f>
        <v>0</v>
      </c>
    </row>
    <row r="81" spans="1:12" ht="24" x14ac:dyDescent="0.25">
      <c r="A81" s="15" t="s">
        <v>86</v>
      </c>
      <c r="B81" s="13" t="s">
        <v>277</v>
      </c>
      <c r="C81" s="11">
        <f>'00111'!C84+'00192'!C84+'00200'!C84+'00226'!C84+'00282'!C84+'00328'!C84+'00368'!C84+'10725'!C84+'00498'!C84+'00551'!C84+'00585'!C84+'00982'!C84+'00986'!C84+'00989'!C84+'01019'!C84+'01083'!C84+'01084'!C84+'01144'!C84+'01154'!C84+'11933'!C84+'00446'!C83</f>
        <v>23</v>
      </c>
      <c r="D81" s="12">
        <f t="shared" ref="D81:D82" si="8">IFERROR((E81/C81),0)</f>
        <v>436252.17391304346</v>
      </c>
      <c r="E81" s="16">
        <f>'00111'!E84+'00192'!E84+'00200'!E84+'00226'!E84+'00282'!E84+'00328'!E84+'00368'!E84+'10725'!E84+'00498'!E84+'00551'!E84+'00585'!E84+'00982'!E84+'00986'!E84+'00989'!E84+'01019'!E84+'01083'!E84+'01084'!E84+'01144'!E84+'01154'!E84+'11933'!E84+'00446'!E83</f>
        <v>10033800</v>
      </c>
      <c r="F81" s="159">
        <f>'00111'!F84+'00192'!F84+'00200'!F84+'00226'!F84+'00282'!F84+'00328'!F84+'00368'!F84+'10725'!F84+'00498'!F84+'00551'!F84+'00585'!F84+'00982'!F84+'00986'!F84+'00989'!F84+'01019'!F84+'01083'!F84+'01084'!F84+'01144'!F84+'01154'!F84+'11933'!F84+'00446'!F83</f>
        <v>3</v>
      </c>
      <c r="G81" s="159">
        <f t="shared" si="4"/>
        <v>611190.33333333337</v>
      </c>
      <c r="H81" s="159">
        <f>'00111'!H84+'00192'!H84+'00200'!H84+'00226'!H84+'00282'!H84+'00328'!H84+'00368'!H84+'10725'!H84+'00498'!H84+'00551'!H84+'00585'!H84+'00982'!H84+'00986'!H84+'00989'!H84+'01019'!H84+'01083'!H84+'01084'!H84+'01144'!H84+'01154'!H84+'11933'!H84+'00446'!H83</f>
        <v>1833571</v>
      </c>
      <c r="I81" s="164">
        <f>'00111'!I84+'00192'!I84+'00200'!I84+'00226'!I84+'00282'!I84+'00328'!I84+'00368'!I84+'10725'!I84+'00498'!I84+'00551'!I84+'00585'!I84+'00982'!I84+'00986'!I84+'00989'!I84+'01019'!I84+'01083'!I84+'01084'!I84+'01144'!I84+'01154'!I84+'11933'!I84+'00446'!I83</f>
        <v>0</v>
      </c>
      <c r="J81" s="165">
        <f t="shared" si="5"/>
        <v>0</v>
      </c>
      <c r="K81" s="166">
        <f>'00111'!K84+'00192'!K84+'00200'!K84+'00226'!K84+'00282'!K84+'00328'!K84+'00368'!K84+'10725'!K84+'00498'!K84+'00551'!K84+'00585'!K84+'00982'!K84+'00986'!K84+'00989'!K84+'01019'!K84+'01083'!K84+'01084'!K84+'01144'!K84+'01154'!K84+'11933'!K84+'00446'!K83</f>
        <v>0</v>
      </c>
      <c r="L81" t="s">
        <v>426</v>
      </c>
    </row>
    <row r="82" spans="1:12" x14ac:dyDescent="0.25">
      <c r="A82" s="15" t="s">
        <v>87</v>
      </c>
      <c r="B82" s="13" t="s">
        <v>278</v>
      </c>
      <c r="C82" s="11">
        <f>'00111'!C85+'00192'!C85+'00200'!C85+'00226'!C85+'00282'!C85+'00328'!C85+'00368'!C85+'10725'!C85+'00498'!C85+'00551'!C85+'00585'!C85+'00982'!C85+'00986'!C85+'00989'!C85+'01019'!C85+'01083'!C85+'01084'!C85+'01144'!C85+'01154'!C85+'11933'!C85+'00446'!C84</f>
        <v>5</v>
      </c>
      <c r="D82" s="12">
        <f t="shared" si="8"/>
        <v>150000</v>
      </c>
      <c r="E82" s="16">
        <f>'00111'!E85+'00192'!E85+'00200'!E85+'00226'!E85+'00282'!E85+'00328'!E85+'00368'!E85+'10725'!E85+'00498'!E85+'00551'!E85+'00585'!E85+'00982'!E85+'00986'!E85+'00989'!E85+'01019'!E85+'01083'!E85+'01084'!E85+'01144'!E85+'01154'!E85+'11933'!E85+'00446'!E84</f>
        <v>750000</v>
      </c>
      <c r="F82" s="159">
        <f>'00111'!F85+'00192'!F85+'00200'!F85+'00226'!F85+'00282'!F85+'00328'!F85+'00368'!F85+'10725'!F85+'00498'!F85+'00551'!F85+'00585'!F85+'00982'!F85+'00986'!F85+'00989'!F85+'01019'!F85+'01083'!F85+'01084'!F85+'01144'!F85+'01154'!F85+'11933'!F85+'00446'!F84</f>
        <v>2</v>
      </c>
      <c r="G82" s="159">
        <f t="shared" si="4"/>
        <v>29131.5</v>
      </c>
      <c r="H82" s="159">
        <f>'00111'!H85+'00192'!H85+'00200'!H85+'00226'!H85+'00282'!H85+'00328'!H85+'00368'!H85+'10725'!H85+'00498'!H85+'00551'!H85+'00585'!H85+'00982'!H85+'00986'!H85+'00989'!H85+'01019'!H85+'01083'!H85+'01084'!H85+'01144'!H85+'01154'!H85+'11933'!H85+'00446'!H84</f>
        <v>58263</v>
      </c>
      <c r="I82" s="164">
        <f>'00111'!I85+'00192'!I85+'00200'!I85+'00226'!I85+'00282'!I85+'00328'!I85+'00368'!I85+'10725'!I85+'00498'!I85+'00551'!I85+'00585'!I85+'00982'!I85+'00986'!I85+'00989'!I85+'01019'!I85+'01083'!I85+'01084'!I85+'01144'!I85+'01154'!I85+'11933'!I85+'00446'!I84</f>
        <v>0</v>
      </c>
      <c r="J82" s="165">
        <f t="shared" si="5"/>
        <v>0</v>
      </c>
      <c r="K82" s="166">
        <f>'00111'!K85+'00192'!K85+'00200'!K85+'00226'!K85+'00282'!K85+'00328'!K85+'00368'!K85+'10725'!K85+'00498'!K85+'00551'!K85+'00585'!K85+'00982'!K85+'00986'!K85+'00989'!K85+'01019'!K85+'01083'!K85+'01084'!K85+'01144'!K85+'01154'!K85+'11933'!K85+'00446'!K84</f>
        <v>0</v>
      </c>
    </row>
    <row r="83" spans="1:12" x14ac:dyDescent="0.25">
      <c r="A83" s="15" t="s">
        <v>88</v>
      </c>
      <c r="B83" s="13" t="s">
        <v>330</v>
      </c>
      <c r="C83" s="11">
        <f>'00111'!C86+'00192'!C86+'00200'!C86+'00226'!C86+'00282'!C86+'00328'!C86+'00368'!C86+'10725'!C86+'00498'!C86+'00551'!C86+'00585'!C86+'00982'!C86+'00986'!C86+'00989'!C86+'01019'!C86+'01083'!C86+'01084'!C86+'01144'!C86+'01154'!C86+'11933'!C86+'00446'!C85</f>
        <v>2</v>
      </c>
      <c r="D83" s="12">
        <f>IFERROR((E83/C83),0)</f>
        <v>12000</v>
      </c>
      <c r="E83" s="16">
        <f>'00111'!E86+'00192'!E86+'00200'!E86+'00226'!E86+'00282'!E86+'00328'!E86+'00368'!E86+'10725'!E86+'00498'!E86+'00551'!E86+'00585'!E86+'00982'!E86+'00986'!E86+'00989'!E86+'01019'!E86+'01083'!E86+'01084'!E86+'01144'!E86+'01154'!E86+'11933'!E86+'00446'!E85</f>
        <v>24000</v>
      </c>
      <c r="F83" s="159">
        <f>'00111'!F86+'00192'!F86+'00200'!F86+'00226'!F86+'00282'!F86+'00328'!F86+'00368'!F86+'10725'!F86+'00498'!F86+'00551'!F86+'00585'!F86+'00982'!F86+'00986'!F86+'00989'!F86+'01019'!F86+'01083'!F86+'01084'!F86+'01144'!F86+'01154'!F86+'11933'!F86+'00446'!F85</f>
        <v>3</v>
      </c>
      <c r="G83" s="159">
        <f>IFERROR((H83/F83),0)</f>
        <v>4180</v>
      </c>
      <c r="H83" s="159">
        <f>'00111'!H86+'00192'!H86+'00200'!H86+'00226'!H86+'00282'!H86+'00328'!H86+'00368'!H86+'10725'!H86+'00498'!H86+'00551'!H86+'00585'!H86+'00982'!H86+'00986'!H86+'00989'!H86+'01019'!H86+'01083'!H86+'01084'!H86+'01144'!H86+'01154'!H86+'11933'!H86+'00446'!H85</f>
        <v>12540</v>
      </c>
      <c r="I83" s="164">
        <f>'00111'!I86+'00192'!I86+'00200'!I86+'00226'!I86+'00282'!I86+'00328'!I86+'00368'!I86+'10725'!I86+'00498'!I86+'00551'!I86+'00585'!I86+'00982'!I86+'00986'!I86+'00989'!I86+'01019'!I86+'01083'!I86+'01084'!I86+'01144'!I86+'01154'!I86+'11933'!I86+'00446'!I85</f>
        <v>1</v>
      </c>
      <c r="J83" s="165">
        <f>IFERROR((K83/I83),0)</f>
        <v>6200</v>
      </c>
      <c r="K83" s="166">
        <f>'00111'!K86+'00192'!K86+'00200'!K86+'00226'!K86+'00282'!K86+'00328'!K86+'00368'!K86+'10725'!K86+'00498'!K86+'00551'!K86+'00585'!K86+'00982'!K86+'00986'!K86+'00989'!K86+'01019'!K86+'01083'!K86+'01084'!K86+'01144'!K86+'01154'!K86+'11933'!K86+'00446'!K85</f>
        <v>6200</v>
      </c>
    </row>
    <row r="84" spans="1:12" ht="24" x14ac:dyDescent="0.25">
      <c r="A84" s="15" t="s">
        <v>89</v>
      </c>
      <c r="B84" s="13" t="s">
        <v>299</v>
      </c>
      <c r="C84" s="11">
        <f>'00111'!C87+'00192'!C87+'00200'!C87+'00226'!C87+'00282'!C87+'00328'!C87+'00368'!C87+'10725'!C87+'00498'!C87+'00551'!C87+'00585'!C87+'00982'!C87+'00986'!C87+'00989'!C87+'01019'!C87+'01083'!C87+'01084'!C87+'01144'!C87+'01154'!C87+'11933'!C87+'00446'!C86</f>
        <v>0</v>
      </c>
      <c r="D84" s="12">
        <f t="shared" ref="D84" si="9">IFERROR((E84/C84),0)</f>
        <v>0</v>
      </c>
      <c r="E84" s="16">
        <f>'00111'!E87+'00192'!E87+'00200'!E87+'00226'!E87+'00282'!E87+'00328'!E87+'00368'!E87+'10725'!E87+'00498'!E87+'00551'!E87+'00585'!E87+'00982'!E87+'00986'!E87+'00989'!E87+'01019'!E87+'01083'!E87+'01084'!E87+'01144'!E87+'01154'!E87+'11933'!E87+'00446'!E86</f>
        <v>0</v>
      </c>
      <c r="F84" s="159">
        <f>'00111'!F87+'00192'!F87+'00200'!F87+'00226'!F87+'00282'!F87+'00328'!F87+'00368'!F87+'10725'!F87+'00498'!F87+'00551'!F87+'00585'!F87+'00982'!F87+'00986'!F87+'00989'!F87+'01019'!F87+'01083'!F87+'01084'!F87+'01144'!F87+'01154'!F87+'11933'!F87+'00446'!F86</f>
        <v>1</v>
      </c>
      <c r="G84" s="159">
        <f t="shared" ref="G84:G131" si="10">IFERROR((H84/F84),0)</f>
        <v>6918624</v>
      </c>
      <c r="H84" s="159">
        <f>'00111'!H87+'00192'!H87+'00200'!H87+'00226'!H87+'00282'!H87+'00328'!H87+'00368'!H87+'10725'!H87+'00498'!H87+'00551'!H87+'00585'!H87+'00982'!H87+'00986'!H87+'00989'!H87+'01019'!H87+'01083'!H87+'01084'!H87+'01144'!H87+'01154'!H87+'11933'!H87+'00446'!H86</f>
        <v>6918624</v>
      </c>
      <c r="I84" s="164">
        <f>'00111'!I87+'00192'!I87+'00200'!I87+'00226'!I87+'00282'!I87+'00328'!I87+'00368'!I87+'10725'!I87+'00498'!I87+'00551'!I87+'00585'!I87+'00982'!I87+'00986'!I87+'00989'!I87+'01019'!I87+'01083'!I87+'01084'!I87+'01144'!I87+'01154'!I87+'11933'!I87+'00446'!I86</f>
        <v>0</v>
      </c>
      <c r="J84" s="165">
        <f t="shared" ref="J84:J131" si="11">IFERROR((K84/I84),0)</f>
        <v>0</v>
      </c>
      <c r="K84" s="166">
        <f>'00111'!K87+'00192'!K87+'00200'!K87+'00226'!K87+'00282'!K87+'00328'!K87+'00368'!K87+'10725'!K87+'00498'!K87+'00551'!K87+'00585'!K87+'00982'!K87+'00986'!K87+'00989'!K87+'01019'!K87+'01083'!K87+'01084'!K87+'01144'!K87+'01154'!K87+'11933'!K87+'00446'!K86</f>
        <v>0</v>
      </c>
    </row>
    <row r="85" spans="1:12" x14ac:dyDescent="0.25">
      <c r="A85" s="25" t="s">
        <v>90</v>
      </c>
      <c r="B85" s="26" t="s">
        <v>91</v>
      </c>
      <c r="C85" s="29">
        <f>SUM(C86:C91)</f>
        <v>94</v>
      </c>
      <c r="D85" s="55">
        <f t="shared" ref="D85:D105" si="12">IFERROR((E85/C85),0)</f>
        <v>21521.276595744679</v>
      </c>
      <c r="E85" s="55">
        <f>SUM(E86:E91)</f>
        <v>2023000</v>
      </c>
      <c r="F85" s="187">
        <f>SUM(F86:F91)</f>
        <v>32</v>
      </c>
      <c r="G85" s="187">
        <f t="shared" si="10"/>
        <v>13872.5</v>
      </c>
      <c r="H85" s="187">
        <f>SUM(H86:H91)</f>
        <v>443920</v>
      </c>
      <c r="I85" s="173">
        <f>SUM(I86:I91)</f>
        <v>1</v>
      </c>
      <c r="J85" s="168">
        <f t="shared" si="11"/>
        <v>7120</v>
      </c>
      <c r="K85" s="168">
        <f>SUM(K86:K91)</f>
        <v>7120</v>
      </c>
    </row>
    <row r="86" spans="1:12" x14ac:dyDescent="0.25">
      <c r="A86" s="15" t="s">
        <v>92</v>
      </c>
      <c r="B86" s="13" t="s">
        <v>93</v>
      </c>
      <c r="C86" s="11">
        <f>'00111'!C89+'00192'!C89+'00200'!C89+'00226'!C89+'00282'!C89+'00328'!C89+'00368'!C89+'10725'!C89+'00498'!C89+'00551'!C89+'00585'!C89+'00982'!C89+'00986'!C89+'00989'!C89+'01019'!C89+'01083'!C89+'01084'!C89+'01144'!C89+'01154'!C89+'11933'!C89+'00446'!C88</f>
        <v>5</v>
      </c>
      <c r="D86" s="12">
        <f t="shared" si="12"/>
        <v>66000</v>
      </c>
      <c r="E86" s="16">
        <f>'00111'!E89+'00192'!E89+'00200'!E89+'00226'!E89+'00282'!E89+'00328'!E89+'00368'!E89+'10725'!E89+'00498'!E89+'00551'!E89+'00585'!E89+'00982'!E89+'00986'!E89+'00989'!E89+'01019'!E89+'01083'!E89+'01084'!E89+'01144'!E89+'01154'!E89+'11933'!E89+'00446'!E88</f>
        <v>330000</v>
      </c>
      <c r="F86" s="159">
        <f>'00111'!F89+'00192'!F89+'00200'!F89+'00226'!F89+'00282'!F89+'00328'!F89+'00368'!F89+'10725'!F89+'00498'!F89+'00551'!F89+'00585'!F89+'00982'!F89+'00986'!F89+'00989'!F89+'01019'!F89+'01083'!F89+'01084'!F89+'01144'!F89+'01154'!F89+'11933'!F89+'00446'!F88</f>
        <v>0</v>
      </c>
      <c r="G86" s="159">
        <f t="shared" si="10"/>
        <v>0</v>
      </c>
      <c r="H86" s="159">
        <f>'00111'!H89+'00192'!H89+'00200'!H89+'00226'!H89+'00282'!H89+'00328'!H89+'00368'!H89+'10725'!H89+'00498'!H89+'00551'!H89+'00585'!H89+'00982'!H89+'00986'!H89+'00989'!H89+'01019'!H89+'01083'!H89+'01084'!H89+'01144'!H89+'01154'!H89+'11933'!H89+'00446'!H88</f>
        <v>0</v>
      </c>
      <c r="I86" s="164">
        <f>'00111'!I89+'00192'!I89+'00200'!I89+'00226'!I89+'00282'!I89+'00328'!I89+'00368'!I89+'10725'!I89+'00498'!I89+'00551'!I89+'00585'!I89+'00982'!I89+'00986'!I89+'00989'!I89+'01019'!I89+'01083'!I89+'01084'!I89+'01144'!I89+'01154'!I89+'11933'!I89+'00446'!I88</f>
        <v>0</v>
      </c>
      <c r="J86" s="165">
        <f t="shared" si="11"/>
        <v>0</v>
      </c>
      <c r="K86" s="166">
        <f>'00111'!K89+'00192'!K89+'00200'!K89+'00226'!K89+'00282'!K89+'00328'!K89+'00368'!K89+'10725'!K89+'00498'!K89+'00551'!K89+'00585'!K89+'00982'!K89+'00986'!K89+'00989'!K89+'01019'!K89+'01083'!K89+'01084'!K89+'01144'!K89+'01154'!K89+'11933'!K89+'00446'!K88</f>
        <v>0</v>
      </c>
    </row>
    <row r="87" spans="1:12" x14ac:dyDescent="0.25">
      <c r="A87" s="15" t="s">
        <v>94</v>
      </c>
      <c r="B87" s="13" t="s">
        <v>95</v>
      </c>
      <c r="C87" s="11">
        <f>'00111'!C90+'00192'!C90+'00200'!C90+'00226'!C90+'00282'!C90+'00328'!C90+'00368'!C90+'10725'!C90+'00498'!C90+'00551'!C90+'00585'!C90+'00982'!C90+'00986'!C90+'00989'!C90+'01019'!C90+'01083'!C90+'01084'!C90+'01144'!C90+'01154'!C90+'11933'!C90+'00446'!C89</f>
        <v>21</v>
      </c>
      <c r="D87" s="12">
        <f t="shared" si="12"/>
        <v>2780.9523809523807</v>
      </c>
      <c r="E87" s="16">
        <f>'00111'!E90+'00192'!E90+'00200'!E90+'00226'!E90+'00282'!E90+'00328'!E90+'00368'!E90+'10725'!E90+'00498'!E90+'00551'!E90+'00585'!E90+'00982'!E90+'00986'!E90+'00989'!E90+'01019'!E90+'01083'!E90+'01084'!E90+'01144'!E90+'01154'!E90+'11933'!E90+'00446'!E89</f>
        <v>58400</v>
      </c>
      <c r="F87" s="159">
        <f>'00111'!F90+'00192'!F90+'00200'!F90+'00226'!F90+'00282'!F90+'00328'!F90+'00368'!F90+'10725'!F90+'00498'!F90+'00551'!F90+'00585'!F90+'00982'!F90+'00986'!F90+'00989'!F90+'01019'!F90+'01083'!F90+'01084'!F90+'01144'!F90+'01154'!F90+'11933'!F90+'00446'!F89</f>
        <v>18</v>
      </c>
      <c r="G87" s="159">
        <f t="shared" si="10"/>
        <v>5964.4444444444443</v>
      </c>
      <c r="H87" s="159">
        <f>'00111'!H90+'00192'!H90+'00200'!H90+'00226'!H90+'00282'!H90+'00328'!H90+'00368'!H90+'10725'!H90+'00498'!H90+'00551'!H90+'00585'!H90+'00982'!H90+'00986'!H90+'00989'!H90+'01019'!H90+'01083'!H90+'01084'!H90+'01144'!H90+'01154'!H90+'11933'!H90+'00446'!H89</f>
        <v>107360</v>
      </c>
      <c r="I87" s="164">
        <f>'00111'!I90+'00192'!I90+'00200'!I90+'00226'!I90+'00282'!I90+'00328'!I90+'00368'!I90+'10725'!I90+'00498'!I90+'00551'!I90+'00585'!I90+'00982'!I90+'00986'!I90+'00989'!I90+'01019'!I90+'01083'!I90+'01084'!I90+'01144'!I90+'01154'!I90+'11933'!I90+'00446'!I89</f>
        <v>1</v>
      </c>
      <c r="J87" s="165">
        <f t="shared" si="11"/>
        <v>7120</v>
      </c>
      <c r="K87" s="166">
        <f>'00111'!K90+'00192'!K90+'00200'!K90+'00226'!K90+'00282'!K90+'00328'!K90+'00368'!K90+'10725'!K90+'00498'!K90+'00551'!K90+'00585'!K90+'00982'!K90+'00986'!K90+'00989'!K90+'01019'!K90+'01083'!K90+'01084'!K90+'01144'!K90+'01154'!K90+'11933'!K90+'00446'!K89</f>
        <v>7120</v>
      </c>
    </row>
    <row r="88" spans="1:12" x14ac:dyDescent="0.25">
      <c r="A88" s="15" t="s">
        <v>96</v>
      </c>
      <c r="B88" s="13" t="s">
        <v>97</v>
      </c>
      <c r="C88" s="11">
        <f>'00111'!C91+'00192'!C91+'00200'!C91+'00226'!C91+'00282'!C91+'00328'!C91+'00368'!C91+'10725'!C91+'00498'!C91+'00551'!C91+'00585'!C91+'00982'!C91+'00986'!C91+'00989'!C91+'01019'!C91+'01083'!C91+'01084'!C91+'01144'!C91+'01154'!C91+'11933'!C91+'00446'!C90</f>
        <v>27</v>
      </c>
      <c r="D88" s="12">
        <f t="shared" si="12"/>
        <v>17259.259259259259</v>
      </c>
      <c r="E88" s="16">
        <f>'00111'!E91+'00192'!E91+'00200'!E91+'00226'!E91+'00282'!E91+'00328'!E91+'00368'!E91+'10725'!E91+'00498'!E91+'00551'!E91+'00585'!E91+'00982'!E91+'00986'!E91+'00989'!E91+'01019'!E91+'01083'!E91+'01084'!E91+'01144'!E91+'01154'!E91+'11933'!E91+'00446'!E90</f>
        <v>466000</v>
      </c>
      <c r="F88" s="159">
        <f>'00111'!F91+'00192'!F91+'00200'!F91+'00226'!F91+'00282'!F91+'00328'!F91+'00368'!F91+'10725'!F91+'00498'!F91+'00551'!F91+'00585'!F91+'00982'!F91+'00986'!F91+'00989'!F91+'01019'!F91+'01083'!F91+'01084'!F91+'01144'!F91+'01154'!F91+'11933'!F91+'00446'!F90</f>
        <v>0</v>
      </c>
      <c r="G88" s="159">
        <f t="shared" si="10"/>
        <v>0</v>
      </c>
      <c r="H88" s="159">
        <f>'00111'!H91+'00192'!H91+'00200'!H91+'00226'!H91+'00282'!H91+'00328'!H91+'00368'!H91+'10725'!H91+'00498'!H91+'00551'!H91+'00585'!H91+'00982'!H91+'00986'!H91+'00989'!H91+'01019'!H91+'01083'!H91+'01084'!H91+'01144'!H91+'01154'!H91+'11933'!H91+'00446'!H90</f>
        <v>0</v>
      </c>
      <c r="I88" s="164">
        <f>'00111'!I91+'00192'!I91+'00200'!I91+'00226'!I91+'00282'!I91+'00328'!I91+'00368'!I91+'10725'!I91+'00498'!I91+'00551'!I91+'00585'!I91+'00982'!I91+'00986'!I91+'00989'!I91+'01019'!I91+'01083'!I91+'01084'!I91+'01144'!I91+'01154'!I91+'11933'!I91+'00446'!I90</f>
        <v>0</v>
      </c>
      <c r="J88" s="165">
        <f t="shared" si="11"/>
        <v>0</v>
      </c>
      <c r="K88" s="166">
        <f>'00111'!K91+'00192'!K91+'00200'!K91+'00226'!K91+'00282'!K91+'00328'!K91+'00368'!K91+'10725'!K91+'00498'!K91+'00551'!K91+'00585'!K91+'00982'!K91+'00986'!K91+'00989'!K91+'01019'!K91+'01083'!K91+'01084'!K91+'01144'!K91+'01154'!K91+'11933'!K91+'00446'!K90</f>
        <v>0</v>
      </c>
    </row>
    <row r="89" spans="1:12" x14ac:dyDescent="0.25">
      <c r="A89" s="15" t="s">
        <v>98</v>
      </c>
      <c r="B89" s="13" t="s">
        <v>99</v>
      </c>
      <c r="C89" s="11">
        <f>'00111'!C92+'00192'!C92+'00200'!C92+'00226'!C92+'00282'!C92+'00328'!C92+'00368'!C92+'10725'!C92+'00498'!C92+'00551'!C92+'00585'!C92+'00982'!C92+'00986'!C92+'00989'!C92+'01019'!C92+'01083'!C92+'01084'!C92+'01144'!C92+'01154'!C92+'11933'!C92+'00446'!C91</f>
        <v>27</v>
      </c>
      <c r="D89" s="12">
        <f t="shared" si="12"/>
        <v>41925.925925925927</v>
      </c>
      <c r="E89" s="16">
        <f>'00111'!E92+'00192'!E92+'00200'!E92+'00226'!E92+'00282'!E92+'00328'!E92+'00368'!E92+'10725'!E92+'00498'!E92+'00551'!E92+'00585'!E92+'00982'!E92+'00986'!E92+'00989'!E92+'01019'!E92+'01083'!E92+'01084'!E92+'01144'!E92+'01154'!E92+'11933'!E92+'00446'!E91</f>
        <v>1132000</v>
      </c>
      <c r="F89" s="159">
        <f>'00111'!F92+'00192'!F92+'00200'!F92+'00226'!F92+'00282'!F92+'00328'!F92+'00368'!F92+'10725'!F92+'00498'!F92+'00551'!F92+'00585'!F92+'00982'!F92+'00986'!F92+'00989'!F92+'01019'!F92+'01083'!F92+'01084'!F92+'01144'!F92+'01154'!F92+'11933'!F92+'00446'!F91</f>
        <v>12</v>
      </c>
      <c r="G89" s="159">
        <f t="shared" si="10"/>
        <v>27750</v>
      </c>
      <c r="H89" s="159">
        <f>'00111'!H92+'00192'!H92+'00200'!H92+'00226'!H92+'00282'!H92+'00328'!H92+'00368'!H92+'10725'!H92+'00498'!H92+'00551'!H92+'00585'!H92+'00982'!H92+'00986'!H92+'00989'!H92+'01019'!H92+'01083'!H92+'01084'!H92+'01144'!H92+'01154'!H92+'11933'!H92+'00446'!H91</f>
        <v>333000</v>
      </c>
      <c r="I89" s="164">
        <f>'00111'!I92+'00192'!I92+'00200'!I92+'00226'!I92+'00282'!I92+'00328'!I92+'00368'!I92+'10725'!I92+'00498'!I92+'00551'!I92+'00585'!I92+'00982'!I92+'00986'!I92+'00989'!I92+'01019'!I92+'01083'!I92+'01084'!I92+'01144'!I92+'01154'!I92+'11933'!I92+'00446'!I91</f>
        <v>0</v>
      </c>
      <c r="J89" s="165">
        <f t="shared" si="11"/>
        <v>0</v>
      </c>
      <c r="K89" s="166">
        <f>'00111'!K92+'00192'!K92+'00200'!K92+'00226'!K92+'00282'!K92+'00328'!K92+'00368'!K92+'10725'!K92+'00498'!K92+'00551'!K92+'00585'!K92+'00982'!K92+'00986'!K92+'00989'!K92+'01019'!K92+'01083'!K92+'01084'!K92+'01144'!K92+'01154'!K92+'11933'!K92+'00446'!K91</f>
        <v>0</v>
      </c>
    </row>
    <row r="90" spans="1:12" x14ac:dyDescent="0.25">
      <c r="A90" s="15" t="s">
        <v>100</v>
      </c>
      <c r="B90" s="13" t="s">
        <v>101</v>
      </c>
      <c r="C90" s="11">
        <f>'00111'!C93+'00192'!C93+'00200'!C93+'00226'!C93+'00282'!C93+'00328'!C93+'00368'!C93+'10725'!C93+'00498'!C93+'00551'!C93+'00585'!C93+'00982'!C93+'00986'!C93+'00989'!C93+'01019'!C93+'01083'!C93+'01084'!C93+'01144'!C93+'01154'!C93+'11933'!C93+'00446'!C92</f>
        <v>6</v>
      </c>
      <c r="D90" s="12">
        <f t="shared" si="12"/>
        <v>2750</v>
      </c>
      <c r="E90" s="16">
        <f>'00111'!E93+'00192'!E93+'00200'!E93+'00226'!E93+'00282'!E93+'00328'!E93+'00368'!E93+'10725'!E93+'00498'!E93+'00551'!E93+'00585'!E93+'00982'!E93+'00986'!E93+'00989'!E93+'01019'!E93+'01083'!E93+'01084'!E93+'01144'!E93+'01154'!E93+'11933'!E93+'00446'!E92</f>
        <v>16500</v>
      </c>
      <c r="F90" s="159">
        <f>'00111'!F93+'00192'!F93+'00200'!F93+'00226'!F93+'00282'!F93+'00328'!F93+'00368'!F93+'10725'!F93+'00498'!F93+'00551'!F93+'00585'!F93+'00982'!F93+'00986'!F93+'00989'!F93+'01019'!F93+'01083'!F93+'01084'!F93+'01144'!F93+'01154'!F93+'11933'!F93+'00446'!F92</f>
        <v>1</v>
      </c>
      <c r="G90" s="159">
        <f t="shared" si="10"/>
        <v>2250</v>
      </c>
      <c r="H90" s="159">
        <f>'00111'!H93+'00192'!H93+'00200'!H93+'00226'!H93+'00282'!H93+'00328'!H93+'00368'!H93+'10725'!H93+'00498'!H93+'00551'!H93+'00585'!H93+'00982'!H93+'00986'!H93+'00989'!H93+'01019'!H93+'01083'!H93+'01084'!H93+'01144'!H93+'01154'!H93+'11933'!H93+'00446'!H92</f>
        <v>2250</v>
      </c>
      <c r="I90" s="164">
        <f>'00111'!I93+'00192'!I93+'00200'!I93+'00226'!I93+'00282'!I93+'00328'!I93+'00368'!I93+'10725'!I93+'00498'!I93+'00551'!I93+'00585'!I93+'00982'!I93+'00986'!I93+'00989'!I93+'01019'!I93+'01083'!I93+'01084'!I93+'01144'!I93+'01154'!I93+'11933'!I93+'00446'!I92</f>
        <v>0</v>
      </c>
      <c r="J90" s="165">
        <f t="shared" si="11"/>
        <v>0</v>
      </c>
      <c r="K90" s="166">
        <f>'00111'!K93+'00192'!K93+'00200'!K93+'00226'!K93+'00282'!K93+'00328'!K93+'00368'!K93+'10725'!K93+'00498'!K93+'00551'!K93+'00585'!K93+'00982'!K93+'00986'!K93+'00989'!K93+'01019'!K93+'01083'!K93+'01084'!K93+'01144'!K93+'01154'!K93+'11933'!K93+'00446'!K92</f>
        <v>0</v>
      </c>
    </row>
    <row r="91" spans="1:12" x14ac:dyDescent="0.25">
      <c r="A91" s="15" t="s">
        <v>102</v>
      </c>
      <c r="B91" s="13" t="s">
        <v>103</v>
      </c>
      <c r="C91" s="11">
        <f>'00111'!C94+'00192'!C94+'00200'!C94+'00226'!C94+'00282'!C94+'00328'!C94+'00368'!C94+'10725'!C94+'00498'!C94+'00551'!C94+'00585'!C94+'00982'!C94+'00986'!C94+'00989'!C94+'01019'!C94+'01083'!C94+'01084'!C94+'01144'!C94+'01154'!C94+'11933'!C94+'00446'!C93</f>
        <v>8</v>
      </c>
      <c r="D91" s="12">
        <f t="shared" si="12"/>
        <v>2512.5</v>
      </c>
      <c r="E91" s="16">
        <f>'00111'!E94+'00192'!E94+'00200'!E94+'00226'!E94+'00282'!E94+'00328'!E94+'00368'!E94+'10725'!E94+'00498'!E94+'00551'!E94+'00585'!E94+'00982'!E94+'00986'!E94+'00989'!E94+'01019'!E94+'01083'!E94+'01084'!E94+'01144'!E94+'01154'!E94+'11933'!E94+'00446'!E93</f>
        <v>20100</v>
      </c>
      <c r="F91" s="159">
        <f>'00111'!F94+'00192'!F94+'00200'!F94+'00226'!F94+'00282'!F94+'00328'!F94+'00368'!F94+'10725'!F94+'00498'!F94+'00551'!F94+'00585'!F94+'00982'!F94+'00986'!F94+'00989'!F94+'01019'!F94+'01083'!F94+'01084'!F94+'01144'!F94+'01154'!F94+'11933'!F94+'00446'!F93</f>
        <v>1</v>
      </c>
      <c r="G91" s="159">
        <f t="shared" si="10"/>
        <v>1310</v>
      </c>
      <c r="H91" s="159">
        <f>'00111'!H94+'00192'!H94+'00200'!H94+'00226'!H94+'00282'!H94+'00328'!H94+'00368'!H94+'10725'!H94+'00498'!H94+'00551'!H94+'00585'!H94+'00982'!H94+'00986'!H94+'00989'!H94+'01019'!H94+'01083'!H94+'01084'!H94+'01144'!H94+'01154'!H94+'11933'!H94+'00446'!H93</f>
        <v>1310</v>
      </c>
      <c r="I91" s="164">
        <f>'00111'!I94+'00192'!I94+'00200'!I94+'00226'!I94+'00282'!I94+'00328'!I94+'00368'!I94+'10725'!I94+'00498'!I94+'00551'!I94+'00585'!I94+'00982'!I94+'00986'!I94+'00989'!I94+'01019'!I94+'01083'!I94+'01084'!I94+'01144'!I94+'01154'!I94+'11933'!I94+'00446'!I93</f>
        <v>0</v>
      </c>
      <c r="J91" s="165">
        <f t="shared" si="11"/>
        <v>0</v>
      </c>
      <c r="K91" s="166">
        <f>'00111'!K94+'00192'!K94+'00200'!K94+'00226'!K94+'00282'!K94+'00328'!K94+'00368'!K94+'10725'!K94+'00498'!K94+'00551'!K94+'00585'!K94+'00982'!K94+'00986'!K94+'00989'!K94+'01019'!K94+'01083'!K94+'01084'!K94+'01144'!K94+'01154'!K94+'11933'!K94+'00446'!K93</f>
        <v>0</v>
      </c>
    </row>
    <row r="92" spans="1:12" x14ac:dyDescent="0.25">
      <c r="A92" s="25" t="s">
        <v>104</v>
      </c>
      <c r="B92" s="26" t="s">
        <v>105</v>
      </c>
      <c r="C92" s="29">
        <f>SUM(C93:C105)</f>
        <v>384</v>
      </c>
      <c r="D92" s="28">
        <f t="shared" si="12"/>
        <v>3363.0208333333335</v>
      </c>
      <c r="E92" s="55">
        <f>SUM(E93:E105)</f>
        <v>1291400</v>
      </c>
      <c r="F92" s="187">
        <f>SUM(F93:F105)</f>
        <v>45</v>
      </c>
      <c r="G92" s="187">
        <f t="shared" si="10"/>
        <v>11822.266666666666</v>
      </c>
      <c r="H92" s="187">
        <f>SUM(H93:H105)</f>
        <v>532002</v>
      </c>
      <c r="I92" s="173">
        <f>SUM(I93:I105)</f>
        <v>1</v>
      </c>
      <c r="J92" s="163">
        <f t="shared" si="11"/>
        <v>81600</v>
      </c>
      <c r="K92" s="168">
        <f>SUM(K93:K105)</f>
        <v>81600</v>
      </c>
    </row>
    <row r="93" spans="1:12" x14ac:dyDescent="0.25">
      <c r="A93" s="15" t="s">
        <v>106</v>
      </c>
      <c r="B93" s="13" t="s">
        <v>107</v>
      </c>
      <c r="C93" s="11">
        <f>'00111'!C96+'00192'!C96+'00200'!C96+'00226'!C96+'00282'!C96+'00328'!C96+'00368'!C96+'10725'!C96+'00498'!C96+'00551'!C96+'00585'!C96+'00982'!C96+'00986'!C96+'00989'!C96+'01019'!C96+'01083'!C96+'01084'!C96+'01144'!C96+'01154'!C96+'11933'!C96+'00446'!C95</f>
        <v>1</v>
      </c>
      <c r="D93" s="12">
        <f t="shared" si="12"/>
        <v>8000</v>
      </c>
      <c r="E93" s="16">
        <f>'00111'!E96+'00192'!E96+'00200'!E96+'00226'!E96+'00282'!E96+'00328'!E96+'00368'!E96+'10725'!E96+'00498'!E96+'00551'!E96+'00585'!E96+'00982'!E96+'00986'!E96+'00989'!E96+'01019'!E96+'01083'!E96+'01084'!E96+'01144'!E96+'01154'!E96+'11933'!E96+'00446'!E95</f>
        <v>8000</v>
      </c>
      <c r="F93" s="159">
        <f>'00111'!F96+'00192'!F96+'00200'!F96+'00226'!F96+'00282'!F96+'00328'!F96+'00368'!F96+'10725'!F96+'00498'!F96+'00551'!F96+'00585'!F96+'00982'!F96+'00986'!F96+'00989'!F96+'01019'!F96+'01083'!F96+'01084'!F96+'01144'!F96+'01154'!F96+'11933'!F96+'00446'!F95</f>
        <v>0</v>
      </c>
      <c r="G93" s="159">
        <f t="shared" si="10"/>
        <v>0</v>
      </c>
      <c r="H93" s="159">
        <f>'00111'!H96+'00192'!H96+'00200'!H96+'00226'!H96+'00282'!H96+'00328'!H96+'00368'!H96+'10725'!H96+'00498'!H96+'00551'!H96+'00585'!H96+'00982'!H96+'00986'!H96+'00989'!H96+'01019'!H96+'01083'!H96+'01084'!H96+'01144'!H96+'01154'!H96+'11933'!H96+'00446'!H95</f>
        <v>0</v>
      </c>
      <c r="I93" s="164">
        <f>'00111'!I96+'00192'!I96+'00200'!I96+'00226'!I96+'00282'!I96+'00328'!I96+'00368'!I96+'10725'!I96+'00498'!I96+'00551'!I96+'00585'!I96+'00982'!I96+'00986'!I96+'00989'!I96+'01019'!I96+'01083'!I96+'01084'!I96+'01144'!I96+'01154'!I96+'11933'!I96+'00446'!I95</f>
        <v>0</v>
      </c>
      <c r="J93" s="165">
        <f t="shared" si="11"/>
        <v>0</v>
      </c>
      <c r="K93" s="166">
        <f>'00111'!K96+'00192'!K96+'00200'!K96+'00226'!K96+'00282'!K96+'00328'!K96+'00368'!K96+'10725'!K96+'00498'!K96+'00551'!K96+'00585'!K96+'00982'!K96+'00986'!K96+'00989'!K96+'01019'!K96+'01083'!K96+'01084'!K96+'01144'!K96+'01154'!K96+'11933'!K96+'00446'!K95</f>
        <v>0</v>
      </c>
    </row>
    <row r="94" spans="1:12" x14ac:dyDescent="0.25">
      <c r="A94" s="15" t="s">
        <v>108</v>
      </c>
      <c r="B94" s="13" t="s">
        <v>279</v>
      </c>
      <c r="C94" s="11">
        <f>'00111'!C97+'00192'!C97+'00200'!C97+'00226'!C97+'00282'!C97+'00328'!C97+'00368'!C97+'10725'!C97+'00498'!C97+'00551'!C97+'00585'!C97+'00982'!C97+'00986'!C97+'00989'!C97+'01019'!C97+'01083'!C97+'01084'!C97+'01144'!C97+'01154'!C97+'11933'!C97+'00446'!C96</f>
        <v>6</v>
      </c>
      <c r="D94" s="12">
        <f t="shared" si="12"/>
        <v>29166.666666666668</v>
      </c>
      <c r="E94" s="16">
        <f>'00111'!E97+'00192'!E97+'00200'!E97+'00226'!E97+'00282'!E97+'00328'!E97+'00368'!E97+'10725'!E97+'00498'!E97+'00551'!E97+'00585'!E97+'00982'!E97+'00986'!E97+'00989'!E97+'01019'!E97+'01083'!E97+'01084'!E97+'01144'!E97+'01154'!E97+'11933'!E97+'00446'!E96</f>
        <v>175000</v>
      </c>
      <c r="F94" s="159">
        <f>'00111'!F97+'00192'!F97+'00200'!F97+'00226'!F97+'00282'!F97+'00328'!F97+'00368'!F97+'10725'!F97+'00498'!F97+'00551'!F97+'00585'!F97+'00982'!F97+'00986'!F97+'00989'!F97+'01019'!F97+'01083'!F97+'01084'!F97+'01144'!F97+'01154'!F97+'11933'!F97+'00446'!F96</f>
        <v>0</v>
      </c>
      <c r="G94" s="159">
        <f t="shared" si="10"/>
        <v>0</v>
      </c>
      <c r="H94" s="159">
        <f>'00111'!H97+'00192'!H97+'00200'!H97+'00226'!H97+'00282'!H97+'00328'!H97+'00368'!H97+'10725'!H97+'00498'!H97+'00551'!H97+'00585'!H97+'00982'!H97+'00986'!H97+'00989'!H97+'01019'!H97+'01083'!H97+'01084'!H97+'01144'!H97+'01154'!H97+'11933'!H97+'00446'!H96</f>
        <v>0</v>
      </c>
      <c r="I94" s="164">
        <f>'00111'!I97+'00192'!I97+'00200'!I97+'00226'!I97+'00282'!I97+'00328'!I97+'00368'!I97+'10725'!I97+'00498'!I97+'00551'!I97+'00585'!I97+'00982'!I97+'00986'!I97+'00989'!I97+'01019'!I97+'01083'!I97+'01084'!I97+'01144'!I97+'01154'!I97+'11933'!I97+'00446'!I96</f>
        <v>0</v>
      </c>
      <c r="J94" s="165">
        <f t="shared" si="11"/>
        <v>0</v>
      </c>
      <c r="K94" s="166">
        <f>'00111'!K97+'00192'!K97+'00200'!K97+'00226'!K97+'00282'!K97+'00328'!K97+'00368'!K97+'10725'!K97+'00498'!K97+'00551'!K97+'00585'!K97+'00982'!K97+'00986'!K97+'00989'!K97+'01019'!K97+'01083'!K97+'01084'!K97+'01144'!K97+'01154'!K97+'11933'!K97+'00446'!K96</f>
        <v>0</v>
      </c>
    </row>
    <row r="95" spans="1:12" x14ac:dyDescent="0.25">
      <c r="A95" s="15" t="s">
        <v>109</v>
      </c>
      <c r="B95" s="13" t="s">
        <v>110</v>
      </c>
      <c r="C95" s="11">
        <f>'00111'!C98+'00192'!C98+'00200'!C98+'00226'!C98+'00282'!C98+'00328'!C98+'00368'!C98+'10725'!C98+'00498'!C98+'00551'!C98+'00585'!C98+'00982'!C98+'00986'!C98+'00989'!C98+'01019'!C98+'01083'!C98+'01084'!C98+'01144'!C98+'01154'!C98+'11933'!C98+'00446'!C97</f>
        <v>17</v>
      </c>
      <c r="D95" s="12">
        <f t="shared" si="12"/>
        <v>4847.0588235294117</v>
      </c>
      <c r="E95" s="16">
        <f>'00111'!E98+'00192'!E98+'00200'!E98+'00226'!E98+'00282'!E98+'00328'!E98+'00368'!E98+'10725'!E98+'00498'!E98+'00551'!E98+'00585'!E98+'00982'!E98+'00986'!E98+'00989'!E98+'01019'!E98+'01083'!E98+'01084'!E98+'01144'!E98+'01154'!E98+'11933'!E98+'00446'!E97</f>
        <v>82400</v>
      </c>
      <c r="F95" s="159">
        <f>'00111'!F98+'00192'!F98+'00200'!F98+'00226'!F98+'00282'!F98+'00328'!F98+'00368'!F98+'10725'!F98+'00498'!F98+'00551'!F98+'00585'!F98+'00982'!F98+'00986'!F98+'00989'!F98+'01019'!F98+'01083'!F98+'01084'!F98+'01144'!F98+'01154'!F98+'11933'!F98+'00446'!F97</f>
        <v>3</v>
      </c>
      <c r="G95" s="159">
        <f t="shared" si="10"/>
        <v>2714.6666666666665</v>
      </c>
      <c r="H95" s="159">
        <f>'00111'!H98+'00192'!H98+'00200'!H98+'00226'!H98+'00282'!H98+'00328'!H98+'00368'!H98+'10725'!H98+'00498'!H98+'00551'!H98+'00585'!H98+'00982'!H98+'00986'!H98+'00989'!H98+'01019'!H98+'01083'!H98+'01084'!H98+'01144'!H98+'01154'!H98+'11933'!H98+'00446'!H97</f>
        <v>8144</v>
      </c>
      <c r="I95" s="164">
        <f>'00111'!I98+'00192'!I98+'00200'!I98+'00226'!I98+'00282'!I98+'00328'!I98+'00368'!I98+'10725'!I98+'00498'!I98+'00551'!I98+'00585'!I98+'00982'!I98+'00986'!I98+'00989'!I98+'01019'!I98+'01083'!I98+'01084'!I98+'01144'!I98+'01154'!I98+'11933'!I98+'00446'!I97</f>
        <v>0</v>
      </c>
      <c r="J95" s="165">
        <f t="shared" si="11"/>
        <v>0</v>
      </c>
      <c r="K95" s="166">
        <f>'00111'!K98+'00192'!K98+'00200'!K98+'00226'!K98+'00282'!K98+'00328'!K98+'00368'!K98+'10725'!K98+'00498'!K98+'00551'!K98+'00585'!K98+'00982'!K98+'00986'!K98+'00989'!K98+'01019'!K98+'01083'!K98+'01084'!K98+'01144'!K98+'01154'!K98+'11933'!K98+'00446'!K97</f>
        <v>0</v>
      </c>
    </row>
    <row r="96" spans="1:12" x14ac:dyDescent="0.25">
      <c r="A96" s="15" t="s">
        <v>111</v>
      </c>
      <c r="B96" s="13" t="s">
        <v>112</v>
      </c>
      <c r="C96" s="11">
        <f>'00111'!C99+'00192'!C99+'00200'!C99+'00226'!C99+'00282'!C99+'00328'!C99+'00368'!C99+'10725'!C99+'00498'!C99+'00551'!C99+'00585'!C99+'00982'!C99+'00986'!C99+'00989'!C99+'01019'!C99+'01083'!C99+'01084'!C99+'01144'!C99+'01154'!C99+'11933'!C99+'00446'!C98</f>
        <v>0</v>
      </c>
      <c r="D96" s="12">
        <f t="shared" si="12"/>
        <v>0</v>
      </c>
      <c r="E96" s="16">
        <f>'00111'!E99+'00192'!E99+'00200'!E99+'00226'!E99+'00282'!E99+'00328'!E99+'00368'!E99+'10725'!E99+'00498'!E99+'00551'!E99+'00585'!E99+'00982'!E99+'00986'!E99+'00989'!E99+'01019'!E99+'01083'!E99+'01084'!E99+'01144'!E99+'01154'!E99+'11933'!E99+'00446'!E98</f>
        <v>0</v>
      </c>
      <c r="F96" s="159">
        <f>'00111'!F99+'00192'!F99+'00200'!F99+'00226'!F99+'00282'!F99+'00328'!F99+'00368'!F99+'10725'!F99+'00498'!F99+'00551'!F99+'00585'!F99+'00982'!F99+'00986'!F99+'00989'!F99+'01019'!F99+'01083'!F99+'01084'!F99+'01144'!F99+'01154'!F99+'11933'!F99+'00446'!F98</f>
        <v>0</v>
      </c>
      <c r="G96" s="159">
        <f t="shared" si="10"/>
        <v>0</v>
      </c>
      <c r="H96" s="159">
        <f>'00111'!H99+'00192'!H99+'00200'!H99+'00226'!H99+'00282'!H99+'00328'!H99+'00368'!H99+'10725'!H99+'00498'!H99+'00551'!H99+'00585'!H99+'00982'!H99+'00986'!H99+'00989'!H99+'01019'!H99+'01083'!H99+'01084'!H99+'01144'!H99+'01154'!H99+'11933'!H99+'00446'!H98</f>
        <v>0</v>
      </c>
      <c r="I96" s="164">
        <f>'00111'!I99+'00192'!I99+'00200'!I99+'00226'!I99+'00282'!I99+'00328'!I99+'00368'!I99+'10725'!I99+'00498'!I99+'00551'!I99+'00585'!I99+'00982'!I99+'00986'!I99+'00989'!I99+'01019'!I99+'01083'!I99+'01084'!I99+'01144'!I99+'01154'!I99+'11933'!I99+'00446'!I98</f>
        <v>0</v>
      </c>
      <c r="J96" s="165">
        <f t="shared" si="11"/>
        <v>0</v>
      </c>
      <c r="K96" s="166">
        <f>'00111'!K99+'00192'!K99+'00200'!K99+'00226'!K99+'00282'!K99+'00328'!K99+'00368'!K99+'10725'!K99+'00498'!K99+'00551'!K99+'00585'!K99+'00982'!K99+'00986'!K99+'00989'!K99+'01019'!K99+'01083'!K99+'01084'!K99+'01144'!K99+'01154'!K99+'11933'!K99+'00446'!K98</f>
        <v>0</v>
      </c>
    </row>
    <row r="97" spans="1:11" x14ac:dyDescent="0.25">
      <c r="A97" s="15">
        <v>1653504005</v>
      </c>
      <c r="B97" s="13" t="s">
        <v>114</v>
      </c>
      <c r="C97" s="11">
        <f>'00111'!C100+'00192'!C100+'00200'!C100+'00226'!C100+'00282'!C100+'00328'!C100+'00368'!C100+'10725'!C100+'00498'!C100+'00551'!C100+'00585'!C100+'00982'!C100+'00986'!C100+'00989'!C100+'01019'!C100+'01083'!C100+'01084'!C100+'01144'!C100+'01154'!C100+'11933'!C100+'00446'!C99</f>
        <v>151</v>
      </c>
      <c r="D97" s="12">
        <f t="shared" si="12"/>
        <v>2443.7086092715231</v>
      </c>
      <c r="E97" s="16">
        <f>'00111'!E100+'00192'!E100+'00200'!E100+'00226'!E100+'00282'!E100+'00328'!E100+'00368'!E100+'10725'!E100+'00498'!E100+'00551'!E100+'00585'!E100+'00982'!E100+'00986'!E100+'00989'!E100+'01019'!E100+'01083'!E100+'01084'!E100+'01144'!E100+'01154'!E100+'11933'!E100+'00446'!E99</f>
        <v>369000</v>
      </c>
      <c r="F97" s="159">
        <f>'00111'!F100+'00192'!F100+'00200'!F100+'00226'!F100+'00282'!F100+'00328'!F100+'00368'!F100+'10725'!F100+'00498'!F100+'00551'!F100+'00585'!F100+'00982'!F100+'00986'!F100+'00989'!F100+'01019'!F100+'01083'!F100+'01084'!F100+'01144'!F100+'01154'!F100+'11933'!F100+'00446'!F99</f>
        <v>38</v>
      </c>
      <c r="G97" s="159">
        <f t="shared" si="10"/>
        <v>4157.3684210526317</v>
      </c>
      <c r="H97" s="159">
        <f>'00111'!H100+'00192'!H100+'00200'!H100+'00226'!H100+'00282'!H100+'00328'!H100+'00368'!H100+'10725'!H100+'00498'!H100+'00551'!H100+'00585'!H100+'00982'!H100+'00986'!H100+'00989'!H100+'01019'!H100+'01083'!H100+'01084'!H100+'01144'!H100+'01154'!H100+'11933'!H100+'00446'!H99</f>
        <v>157980</v>
      </c>
      <c r="I97" s="164">
        <v>1</v>
      </c>
      <c r="J97" s="165">
        <f t="shared" si="11"/>
        <v>81600</v>
      </c>
      <c r="K97" s="166">
        <f>'00111'!K100+'00192'!K100+'00200'!K100+'00226'!K100+'00282'!K100+'00328'!K100+'00368'!K100+'10725'!K100+'00498'!K100+'00551'!K100+'00585'!K100+'00982'!K100+'00986'!K100+'00989'!K100+'01019'!K100+'01083'!K100+'01084'!K100+'01144'!K100+'01154'!K100+'11933'!K100+'00446'!K99</f>
        <v>81600</v>
      </c>
    </row>
    <row r="98" spans="1:11" x14ac:dyDescent="0.25">
      <c r="A98" s="15" t="s">
        <v>115</v>
      </c>
      <c r="B98" s="13" t="s">
        <v>280</v>
      </c>
      <c r="C98" s="11">
        <f>'00111'!C101+'00192'!C101+'00200'!C101+'00226'!C101+'00282'!C101+'00328'!C101+'00368'!C101+'10725'!C101+'00498'!C101+'00551'!C101+'00585'!C101+'00982'!C101+'00986'!C101+'00989'!C101+'01019'!C101+'01083'!C101+'01084'!C101+'01144'!C101+'01154'!C101+'11933'!C101+'00446'!C100</f>
        <v>1</v>
      </c>
      <c r="D98" s="12">
        <f t="shared" si="12"/>
        <v>5000</v>
      </c>
      <c r="E98" s="16">
        <f>'00111'!E101+'00192'!E101+'00200'!E101+'00226'!E101+'00282'!E101+'00328'!E101+'00368'!E101+'10725'!E101+'00498'!E101+'00551'!E101+'00585'!E101+'00982'!E101+'00986'!E101+'00989'!E101+'01019'!E101+'01083'!E101+'01084'!E101+'01144'!E101+'01154'!E101+'11933'!E101+'00446'!E100</f>
        <v>5000</v>
      </c>
      <c r="F98" s="159">
        <f>'00111'!F101+'00192'!F101+'00200'!F101+'00226'!F101+'00282'!F101+'00328'!F101+'00368'!F101+'10725'!F101+'00498'!F101+'00551'!F101+'00585'!F101+'00982'!F101+'00986'!F101+'00989'!F101+'01019'!F101+'01083'!F101+'01084'!F101+'01144'!F101+'01154'!F101+'11933'!F101+'00446'!F100</f>
        <v>0</v>
      </c>
      <c r="G98" s="159">
        <f t="shared" si="10"/>
        <v>0</v>
      </c>
      <c r="H98" s="159">
        <f>'00111'!H101+'00192'!H101+'00200'!H101+'00226'!H101+'00282'!H101+'00328'!H101+'00368'!H101+'10725'!H101+'00498'!H101+'00551'!H101+'00585'!H101+'00982'!H101+'00986'!H101+'00989'!H101+'01019'!H101+'01083'!H101+'01084'!H101+'01144'!H101+'01154'!H101+'11933'!H101+'00446'!H100</f>
        <v>0</v>
      </c>
      <c r="I98" s="164">
        <f>'00111'!I101+'00192'!I101+'00200'!I101+'00226'!I101+'00282'!I101+'00328'!I101+'00368'!I101+'10725'!I101+'00498'!I101+'00551'!I101+'00585'!I101+'00982'!I101+'00986'!I101+'00989'!I101+'01019'!I101+'01083'!I101+'01084'!I101+'01144'!I101+'01154'!I101+'11933'!I101+'00446'!I100</f>
        <v>0</v>
      </c>
      <c r="J98" s="165">
        <f t="shared" si="11"/>
        <v>0</v>
      </c>
      <c r="K98" s="166">
        <f>'00111'!K101+'00192'!K101+'00200'!K101+'00226'!K101+'00282'!K101+'00328'!K101+'00368'!K101+'10725'!K101+'00498'!K101+'00551'!K101+'00585'!K101+'00982'!K101+'00986'!K101+'00989'!K101+'01019'!K101+'01083'!K101+'01084'!K101+'01144'!K101+'01154'!K101+'11933'!K101+'00446'!K100</f>
        <v>0</v>
      </c>
    </row>
    <row r="99" spans="1:11" x14ac:dyDescent="0.25">
      <c r="A99" s="15" t="s">
        <v>116</v>
      </c>
      <c r="B99" s="13" t="s">
        <v>333</v>
      </c>
      <c r="C99" s="11">
        <f>'00111'!C102+'00192'!C102+'00200'!C102+'00226'!C102+'00282'!C102+'00328'!C102+'00368'!C102+'10725'!C102+'00498'!C102+'00551'!C102+'00585'!C102+'00982'!C102+'00986'!C102+'00989'!C102+'01019'!C102+'01083'!C102+'01084'!C102+'01144'!C102+'01154'!C102+'11933'!C102+'00446'!C101</f>
        <v>200</v>
      </c>
      <c r="D99" s="12">
        <f t="shared" si="12"/>
        <v>3000</v>
      </c>
      <c r="E99" s="16">
        <f>'00111'!E102+'00192'!E102+'00200'!E102+'00226'!E102+'00282'!E102+'00328'!E102+'00368'!E102+'10725'!E102+'00498'!E102+'00551'!E102+'00585'!E102+'00982'!E102+'00986'!E102+'00989'!E102+'01019'!E102+'01083'!E102+'01084'!E102+'01144'!E102+'01154'!E102+'11933'!E102+'00446'!E101</f>
        <v>600000</v>
      </c>
      <c r="F99" s="159">
        <f>'00111'!F102+'00192'!F102+'00200'!F102+'00226'!F102+'00282'!F102+'00328'!F102+'00368'!F102+'10725'!F102+'00498'!F102+'00551'!F102+'00585'!F102+'00982'!F102+'00986'!F102+'00989'!F102+'01019'!F102+'01083'!F102+'01084'!F102+'01144'!F102+'01154'!F102+'11933'!F102+'00446'!F101</f>
        <v>2</v>
      </c>
      <c r="G99" s="159">
        <f t="shared" si="10"/>
        <v>162239</v>
      </c>
      <c r="H99" s="159">
        <f>'00111'!H102+'00192'!H102+'00200'!H102+'00226'!H102+'00282'!H102+'00328'!H102+'00368'!H102+'10725'!H102+'00498'!H102+'00551'!H102+'00585'!H102+'00982'!H102+'00986'!H102+'00989'!H102+'01019'!H102+'01083'!H102+'01084'!H102+'01144'!H102+'01154'!H102+'11933'!H102+'00446'!H101</f>
        <v>324478</v>
      </c>
      <c r="I99" s="164">
        <f>'00111'!I102+'00192'!I102+'00200'!I102+'00226'!I102+'00282'!I102+'00328'!I102+'00368'!I102+'10725'!I102+'00498'!I102+'00551'!I102+'00585'!I102+'00982'!I102+'00986'!I102+'00989'!I102+'01019'!I102+'01083'!I102+'01084'!I102+'01144'!I102+'01154'!I102+'11933'!I102+'00446'!I101</f>
        <v>0</v>
      </c>
      <c r="J99" s="165">
        <f t="shared" si="11"/>
        <v>0</v>
      </c>
      <c r="K99" s="166">
        <f>'00111'!K102+'00192'!K102+'00200'!K102+'00226'!K102+'00282'!K102+'00328'!K102+'00368'!K102+'10725'!K102+'00498'!K102+'00551'!K102+'00585'!K102+'00982'!K102+'00986'!K102+'00989'!K102+'01019'!K102+'01083'!K102+'01084'!K102+'01144'!K102+'01154'!K102+'11933'!K102+'00446'!K101</f>
        <v>0</v>
      </c>
    </row>
    <row r="100" spans="1:11" ht="18.75" customHeight="1" x14ac:dyDescent="0.25">
      <c r="A100" s="15" t="s">
        <v>300</v>
      </c>
      <c r="B100" s="13" t="s">
        <v>332</v>
      </c>
      <c r="C100" s="11">
        <f>'00111'!C103+'00192'!C103+'00200'!C103+'00226'!C103+'00282'!C103+'00328'!C103+'00368'!C103+'10725'!C103+'00498'!C103+'00551'!C103+'00585'!C103+'00982'!C103+'00986'!C103+'00989'!C103+'01019'!C103+'01083'!C103+'01084'!C103+'01144'!C103+'01154'!C103+'11933'!C103+'00446'!C102</f>
        <v>1</v>
      </c>
      <c r="D100" s="12">
        <f t="shared" si="12"/>
        <v>15000</v>
      </c>
      <c r="E100" s="16">
        <f>'00111'!E103+'00192'!E103+'00200'!E103+'00226'!E103+'00282'!E103+'00328'!E103+'00368'!E103+'10725'!E103+'00498'!E103+'00551'!E103+'00585'!E103+'00982'!E103+'00986'!E103+'00989'!E103+'01019'!E103+'01083'!E103+'01084'!E103+'01144'!E103+'01154'!E103+'11933'!E103+'00446'!E102</f>
        <v>15000</v>
      </c>
      <c r="F100" s="159">
        <f>'00111'!F103+'00192'!F103+'00200'!F103+'00226'!F103+'00282'!F103+'00328'!F103+'00368'!F103+'10725'!F103+'00498'!F103+'00551'!F103+'00585'!F103+'00982'!F103+'00986'!F103+'00989'!F103+'01019'!F103+'01083'!F103+'01084'!F103+'01144'!F103+'01154'!F103+'11933'!F103+'00446'!F102</f>
        <v>0</v>
      </c>
      <c r="G100" s="159">
        <f t="shared" si="10"/>
        <v>0</v>
      </c>
      <c r="H100" s="159">
        <f>'00111'!H103+'00192'!H103+'00200'!H103+'00226'!H103+'00282'!H103+'00328'!H103+'00368'!H103+'10725'!H103+'00498'!H103+'00551'!H103+'00585'!H103+'00982'!H103+'00986'!H103+'00989'!H103+'01019'!H103+'01083'!H103+'01084'!H103+'01144'!H103+'01154'!H103+'11933'!H103+'00446'!H102</f>
        <v>0</v>
      </c>
      <c r="I100" s="164">
        <f>'00111'!I103+'00192'!I103+'00200'!I103+'00226'!I103+'00282'!I103+'00328'!I103+'00368'!I103+'10725'!I103+'00498'!I103+'00551'!I103+'00585'!I103+'00982'!I103+'00986'!I103+'00989'!I103+'01019'!I103+'01083'!I103+'01084'!I103+'01144'!I103+'01154'!I103+'11933'!I103+'00446'!I102</f>
        <v>0</v>
      </c>
      <c r="J100" s="165">
        <f t="shared" si="11"/>
        <v>0</v>
      </c>
      <c r="K100" s="166">
        <f>'00111'!K103+'00192'!K103+'00200'!K103+'00226'!K103+'00282'!K103+'00328'!K103+'00368'!K103+'10725'!K103+'00498'!K103+'00551'!K103+'00585'!K103+'00982'!K103+'00986'!K103+'00989'!K103+'01019'!K103+'01083'!K103+'01084'!K103+'01144'!K103+'01154'!K103+'11933'!K103+'00446'!K102</f>
        <v>0</v>
      </c>
    </row>
    <row r="101" spans="1:11" x14ac:dyDescent="0.25">
      <c r="A101" s="15" t="s">
        <v>301</v>
      </c>
      <c r="B101" s="13" t="s">
        <v>305</v>
      </c>
      <c r="C101" s="11">
        <f>'00111'!C104+'00192'!C104+'00200'!C104+'00226'!C104+'00282'!C104+'00328'!C104+'00368'!C104+'10725'!C104+'00498'!C104+'00551'!C104+'00585'!C104+'00982'!C104+'00986'!C104+'00989'!C104+'01019'!C104+'01083'!C104+'01084'!C104+'01144'!C104+'01154'!C104+'11933'!C104+'00446'!C103</f>
        <v>0</v>
      </c>
      <c r="D101" s="12">
        <f t="shared" si="12"/>
        <v>0</v>
      </c>
      <c r="E101" s="16">
        <f>'00111'!E104+'00192'!E104+'00200'!E104+'00226'!E104+'00282'!E104+'00328'!E104+'00368'!E104+'10725'!E104+'00498'!E104+'00551'!E104+'00585'!E104+'00982'!E104+'00986'!E104+'00989'!E104+'01019'!E104+'01083'!E104+'01084'!E104+'01144'!E104+'01154'!E104+'11933'!E104+'00446'!E103</f>
        <v>0</v>
      </c>
      <c r="F101" s="159">
        <f>'00111'!F104+'00192'!F104+'00200'!F104+'00226'!F104+'00282'!F104+'00328'!F104+'00368'!F104+'10725'!F104+'00498'!F104+'00551'!F104+'00585'!F104+'00982'!F104+'00986'!F104+'00989'!F104+'01019'!F104+'01083'!F104+'01084'!F104+'01144'!F104+'01154'!F104+'11933'!F104+'00446'!F103</f>
        <v>0</v>
      </c>
      <c r="G101" s="159">
        <f t="shared" si="10"/>
        <v>0</v>
      </c>
      <c r="H101" s="159">
        <f>'00111'!H104+'00192'!H104+'00200'!H104+'00226'!H104+'00282'!H104+'00328'!H104+'00368'!H104+'10725'!H104+'00498'!H104+'00551'!H104+'00585'!H104+'00982'!H104+'00986'!H104+'00989'!H104+'01019'!H104+'01083'!H104+'01084'!H104+'01144'!H104+'01154'!H104+'11933'!H104+'00446'!H103</f>
        <v>0</v>
      </c>
      <c r="I101" s="164">
        <f>'00111'!I104+'00192'!I104+'00200'!I104+'00226'!I104+'00282'!I104+'00328'!I104+'00368'!I104+'10725'!I104+'00498'!I104+'00551'!I104+'00585'!I104+'00982'!I104+'00986'!I104+'00989'!I104+'01019'!I104+'01083'!I104+'01084'!I104+'01144'!I104+'01154'!I104+'11933'!I104+'00446'!I103</f>
        <v>0</v>
      </c>
      <c r="J101" s="165">
        <f t="shared" si="11"/>
        <v>0</v>
      </c>
      <c r="K101" s="166">
        <f>'00111'!K104+'00192'!K104+'00200'!K104+'00226'!K104+'00282'!K104+'00328'!K104+'00368'!K104+'10725'!K104+'00498'!K104+'00551'!K104+'00585'!K104+'00982'!K104+'00986'!K104+'00989'!K104+'01019'!K104+'01083'!K104+'01084'!K104+'01144'!K104+'01154'!K104+'11933'!K104+'00446'!K103</f>
        <v>0</v>
      </c>
    </row>
    <row r="102" spans="1:11" x14ac:dyDescent="0.25">
      <c r="A102" s="15" t="s">
        <v>302</v>
      </c>
      <c r="B102" s="13" t="s">
        <v>307</v>
      </c>
      <c r="C102" s="11">
        <f>'00111'!C105+'00192'!C105+'00200'!C105+'00226'!C105+'00282'!C105+'00328'!C105+'00368'!C105+'10725'!C105+'00498'!C105+'00551'!C105+'00585'!C105+'00982'!C105+'00986'!C105+'00989'!C105+'01019'!C105+'01083'!C105+'01084'!C105+'01144'!C105+'01154'!C105+'11933'!C105+'00446'!C104</f>
        <v>1</v>
      </c>
      <c r="D102" s="12">
        <f t="shared" si="12"/>
        <v>3000</v>
      </c>
      <c r="E102" s="16">
        <f>'00111'!E105+'00192'!E105+'00200'!E105+'00226'!E105+'00282'!E105+'00328'!E105+'00368'!E105+'10725'!E105+'00498'!E105+'00551'!E105+'00585'!E105+'00982'!E105+'00986'!E105+'00989'!E105+'01019'!E105+'01083'!E105+'01084'!E105+'01144'!E105+'01154'!E105+'11933'!E105+'00446'!E104</f>
        <v>3000</v>
      </c>
      <c r="F102" s="159">
        <f>'00111'!F105+'00192'!F105+'00200'!F105+'00226'!F105+'00282'!F105+'00328'!F105+'00368'!F105+'10725'!F105+'00498'!F105+'00551'!F105+'00585'!F105+'00982'!F105+'00986'!F105+'00989'!F105+'01019'!F105+'01083'!F105+'01084'!F105+'01144'!F105+'01154'!F105+'11933'!F105+'00446'!F104</f>
        <v>0</v>
      </c>
      <c r="G102" s="159">
        <f t="shared" si="10"/>
        <v>0</v>
      </c>
      <c r="H102" s="159">
        <f>'00111'!H105+'00192'!H105+'00200'!H105+'00226'!H105+'00282'!H105+'00328'!H105+'00368'!H105+'10725'!H105+'00498'!H105+'00551'!H105+'00585'!H105+'00982'!H105+'00986'!H105+'00989'!H105+'01019'!H105+'01083'!H105+'01084'!H105+'01144'!H105+'01154'!H105+'11933'!H105+'00446'!H104</f>
        <v>0</v>
      </c>
      <c r="I102" s="164">
        <f>'00111'!I105+'00192'!I105+'00200'!I105+'00226'!I105+'00282'!I105+'00328'!I105+'00368'!I105+'10725'!I105+'00498'!I105+'00551'!I105+'00585'!I105+'00982'!I105+'00986'!I105+'00989'!I105+'01019'!I105+'01083'!I105+'01084'!I105+'01144'!I105+'01154'!I105+'11933'!I105+'00446'!I104</f>
        <v>0</v>
      </c>
      <c r="J102" s="165">
        <f t="shared" si="11"/>
        <v>0</v>
      </c>
      <c r="K102" s="166">
        <f>'00111'!K105+'00192'!K105+'00200'!K105+'00226'!K105+'00282'!K105+'00328'!K105+'00368'!K105+'10725'!K105+'00498'!K105+'00551'!K105+'00585'!K105+'00982'!K105+'00986'!K105+'00989'!K105+'01019'!K105+'01083'!K105+'01084'!K105+'01144'!K105+'01154'!K105+'11933'!K105+'00446'!K104</f>
        <v>0</v>
      </c>
    </row>
    <row r="103" spans="1:11" x14ac:dyDescent="0.25">
      <c r="A103" s="15" t="s">
        <v>303</v>
      </c>
      <c r="B103" s="13" t="s">
        <v>308</v>
      </c>
      <c r="C103" s="11">
        <f>'00111'!C106+'00192'!C106+'00200'!C106+'00226'!C106+'00282'!C106+'00328'!C106+'00368'!C106+'10725'!C106+'00498'!C106+'00551'!C106+'00585'!C106+'00982'!C106+'00986'!C106+'00989'!C106+'01019'!C106+'01083'!C106+'01084'!C106+'01144'!C106+'01154'!C106+'11933'!C106+'00446'!C105</f>
        <v>0</v>
      </c>
      <c r="D103" s="12">
        <f t="shared" si="12"/>
        <v>0</v>
      </c>
      <c r="E103" s="16">
        <f>'00111'!E106+'00192'!E106+'00200'!E106+'00226'!E106+'00282'!E106+'00328'!E106+'00368'!E106+'10725'!E106+'00498'!E106+'00551'!E106+'00585'!E106+'00982'!E106+'00986'!E106+'00989'!E106+'01019'!E106+'01083'!E106+'01084'!E106+'01144'!E106+'01154'!E106+'11933'!E106+'00446'!E105</f>
        <v>0</v>
      </c>
      <c r="F103" s="159">
        <f>'00111'!F106+'00192'!F106+'00200'!F106+'00226'!F106+'00282'!F106+'00328'!F106+'00368'!F106+'10725'!F106+'00498'!F106+'00551'!F106+'00585'!F106+'00982'!F106+'00986'!F106+'00989'!F106+'01019'!F106+'01083'!F106+'01084'!F106+'01144'!F106+'01154'!F106+'11933'!F106+'00446'!F105</f>
        <v>1</v>
      </c>
      <c r="G103" s="159">
        <f t="shared" si="10"/>
        <v>10900</v>
      </c>
      <c r="H103" s="159">
        <f>'00111'!H106+'00192'!H106+'00200'!H106+'00226'!H106+'00282'!H106+'00328'!H106+'00368'!H106+'10725'!H106+'00498'!H106+'00551'!H106+'00585'!H106+'00982'!H106+'00986'!H106+'00989'!H106+'01019'!H106+'01083'!H106+'01084'!H106+'01144'!H106+'01154'!H106+'11933'!H106+'00446'!H105</f>
        <v>10900</v>
      </c>
      <c r="I103" s="164">
        <f>'00111'!I106+'00192'!I106+'00200'!I106+'00226'!I106+'00282'!I106+'00328'!I106+'00368'!I106+'10725'!I106+'00498'!I106+'00551'!I106+'00585'!I106+'00982'!I106+'00986'!I106+'00989'!I106+'01019'!I106+'01083'!I106+'01084'!I106+'01144'!I106+'01154'!I106+'11933'!I106+'00446'!I105</f>
        <v>0</v>
      </c>
      <c r="J103" s="165">
        <f t="shared" si="11"/>
        <v>0</v>
      </c>
      <c r="K103" s="166">
        <f>'00111'!K106+'00192'!K106+'00200'!K106+'00226'!K106+'00282'!K106+'00328'!K106+'00368'!K106+'10725'!K106+'00498'!K106+'00551'!K106+'00585'!K106+'00982'!K106+'00986'!K106+'00989'!K106+'01019'!K106+'01083'!K106+'01084'!K106+'01144'!K106+'01154'!K106+'11933'!K106+'00446'!K105</f>
        <v>0</v>
      </c>
    </row>
    <row r="104" spans="1:11" x14ac:dyDescent="0.25">
      <c r="A104" s="15" t="s">
        <v>304</v>
      </c>
      <c r="B104" s="13" t="s">
        <v>309</v>
      </c>
      <c r="C104" s="11">
        <f>'00111'!C107+'00192'!C107+'00200'!C107+'00226'!C107+'00282'!C107+'00328'!C107+'00368'!C107+'10725'!C107+'00498'!C107+'00551'!C107+'00585'!C107+'00982'!C107+'00986'!C107+'00989'!C107+'01019'!C107+'01083'!C107+'01084'!C107+'01144'!C107+'01154'!C107+'11933'!C107+'00446'!C106</f>
        <v>2</v>
      </c>
      <c r="D104" s="12">
        <f t="shared" si="12"/>
        <v>1000</v>
      </c>
      <c r="E104" s="16">
        <f>'00111'!E107+'00192'!E107+'00200'!E107+'00226'!E107+'00282'!E107+'00328'!E107+'00368'!E107+'10725'!E107+'00498'!E107+'00551'!E107+'00585'!E107+'00982'!E107+'00986'!E107+'00989'!E107+'01019'!E107+'01083'!E107+'01084'!E107+'01144'!E107+'01154'!E107+'11933'!E107+'00446'!E106</f>
        <v>2000</v>
      </c>
      <c r="F104" s="159">
        <f>'00111'!F107+'00192'!F107+'00200'!F107+'00226'!F107+'00282'!F107+'00328'!F107+'00368'!F107+'10725'!F107+'00498'!F107+'00551'!F107+'00585'!F107+'00982'!F107+'00986'!F107+'00989'!F107+'01019'!F107+'01083'!F107+'01084'!F107+'01144'!F107+'01154'!F107+'11933'!F107+'00446'!F106</f>
        <v>1</v>
      </c>
      <c r="G104" s="159">
        <f t="shared" si="10"/>
        <v>30500</v>
      </c>
      <c r="H104" s="159">
        <f>'00111'!H107+'00192'!H107+'00200'!H107+'00226'!H107+'00282'!H107+'00328'!H107+'00368'!H107+'10725'!H107+'00498'!H107+'00551'!H107+'00585'!H107+'00982'!H107+'00986'!H107+'00989'!H107+'01019'!H107+'01083'!H107+'01084'!H107+'01144'!H107+'01154'!H107+'11933'!H107+'00446'!H106</f>
        <v>30500</v>
      </c>
      <c r="I104" s="164">
        <f>'00111'!I107+'00192'!I107+'00200'!I107+'00226'!I107+'00282'!I107+'00328'!I107+'00368'!I107+'10725'!I107+'00498'!I107+'00551'!I107+'00585'!I107+'00982'!I107+'00986'!I107+'00989'!I107+'01019'!I107+'01083'!I107+'01084'!I107+'01144'!I107+'01154'!I107+'11933'!I107+'00446'!I106</f>
        <v>0</v>
      </c>
      <c r="J104" s="165">
        <f t="shared" si="11"/>
        <v>0</v>
      </c>
      <c r="K104" s="166">
        <f>'00111'!K107+'00192'!K107+'00200'!K107+'00226'!K107+'00282'!K107+'00328'!K107+'00368'!K107+'10725'!K107+'00498'!K107+'00551'!K107+'00585'!K107+'00982'!K107+'00986'!K107+'00989'!K107+'01019'!K107+'01083'!K107+'01084'!K107+'01144'!K107+'01154'!K107+'11933'!K107+'00446'!K106</f>
        <v>0</v>
      </c>
    </row>
    <row r="105" spans="1:11" x14ac:dyDescent="0.25">
      <c r="A105" s="15" t="s">
        <v>306</v>
      </c>
      <c r="B105" s="13" t="s">
        <v>310</v>
      </c>
      <c r="C105" s="11">
        <f>'00111'!C108+'00192'!C108+'00200'!C108+'00226'!C108+'00282'!C108+'00328'!C108+'00368'!C108+'10725'!C108+'00498'!C108+'00551'!C108+'00585'!C108+'00982'!C108+'00986'!C108+'00989'!C108+'01019'!C108+'01083'!C108+'01084'!C108+'01144'!C108+'01154'!C108+'11933'!C108+'00446'!C107</f>
        <v>4</v>
      </c>
      <c r="D105" s="12">
        <f t="shared" si="12"/>
        <v>8000</v>
      </c>
      <c r="E105" s="16">
        <f>'00111'!E108+'00192'!E108+'00200'!E108+'00226'!E108+'00282'!E108+'00328'!E108+'00368'!E108+'10725'!E108+'00498'!E108+'00551'!E108+'00585'!E108+'00982'!E108+'00986'!E108+'00989'!E108+'01019'!E108+'01083'!E108+'01084'!E108+'01144'!E108+'01154'!E108+'11933'!E108+'00446'!E107</f>
        <v>32000</v>
      </c>
      <c r="F105" s="159">
        <f>'00111'!F108+'00192'!F108+'00200'!F108+'00226'!F108+'00282'!F108+'00328'!F108+'00368'!F108+'10725'!F108+'00498'!F108+'00551'!F108+'00585'!F108+'00982'!F108+'00986'!F108+'00989'!F108+'01019'!F108+'01083'!F108+'01084'!F108+'01144'!F108+'01154'!F108+'11933'!F108+'00446'!F107</f>
        <v>0</v>
      </c>
      <c r="G105" s="159">
        <f t="shared" si="10"/>
        <v>0</v>
      </c>
      <c r="H105" s="159">
        <f>'00111'!H108+'00192'!H108+'00200'!H108+'00226'!H108+'00282'!H108+'00328'!H108+'00368'!H108+'10725'!H108+'00498'!H108+'00551'!H108+'00585'!H108+'00982'!H108+'00986'!H108+'00989'!H108+'01019'!H108+'01083'!H108+'01084'!H108+'01144'!H108+'01154'!H108+'11933'!H108+'00446'!H107</f>
        <v>0</v>
      </c>
      <c r="I105" s="164">
        <f>'00111'!I108+'00192'!I108+'00200'!I108+'00226'!I108+'00282'!I108+'00328'!I108+'00368'!I108+'10725'!I108+'00498'!I108+'00551'!I108+'00585'!I108+'00982'!I108+'00986'!I108+'00989'!I108+'01019'!I108+'01083'!I108+'01084'!I108+'01144'!I108+'01154'!I108+'11933'!I108+'00446'!I107</f>
        <v>0</v>
      </c>
      <c r="J105" s="165">
        <f t="shared" si="11"/>
        <v>0</v>
      </c>
      <c r="K105" s="166">
        <f>'00111'!K108+'00192'!K108+'00200'!K108+'00226'!K108+'00282'!K108+'00328'!K108+'00368'!K108+'10725'!K108+'00498'!K108+'00551'!K108+'00585'!K108+'00982'!K108+'00986'!K108+'00989'!K108+'01019'!K108+'01083'!K108+'01084'!K108+'01144'!K108+'01154'!K108+'11933'!K108+'00446'!K107</f>
        <v>0</v>
      </c>
    </row>
    <row r="106" spans="1:11" x14ac:dyDescent="0.25">
      <c r="A106" s="25" t="s">
        <v>117</v>
      </c>
      <c r="B106" s="26" t="s">
        <v>118</v>
      </c>
      <c r="C106" s="29">
        <f>SUM(C107:C131)</f>
        <v>130</v>
      </c>
      <c r="D106" s="55">
        <f t="shared" ref="D106:D131" si="13">IFERROR((E106/C106),0)</f>
        <v>3792.3076923076924</v>
      </c>
      <c r="E106" s="55">
        <f>SUM(E107:E131)</f>
        <v>493000</v>
      </c>
      <c r="F106" s="192">
        <f>SUM(F107:F131)</f>
        <v>62</v>
      </c>
      <c r="G106" s="192">
        <f t="shared" si="10"/>
        <v>1699.0024193548386</v>
      </c>
      <c r="H106" s="192">
        <f>SUM(H107:H131)</f>
        <v>105338.15</v>
      </c>
      <c r="I106" s="173">
        <f>SUM(I107:I131)</f>
        <v>0</v>
      </c>
      <c r="J106" s="168">
        <f t="shared" si="11"/>
        <v>0</v>
      </c>
      <c r="K106" s="168">
        <f>SUM(K107:K131)</f>
        <v>0</v>
      </c>
    </row>
    <row r="107" spans="1:11" ht="24" x14ac:dyDescent="0.25">
      <c r="A107" s="15" t="s">
        <v>119</v>
      </c>
      <c r="B107" s="13" t="s">
        <v>120</v>
      </c>
      <c r="C107" s="11">
        <f>'00111'!C110+'00192'!C110+'00200'!C110+'00226'!C110+'00282'!C110+'00328'!C110+'00368'!C110+'10725'!C110+'00498'!C110+'00551'!C110+'00585'!C110+'00982'!C110+'00986'!C110+'00989'!C110+'01019'!C110+'01083'!C110+'01084'!C110+'01144'!C110+'01154'!C110+'11933'!C110+'00446'!C109</f>
        <v>3</v>
      </c>
      <c r="D107" s="12">
        <f t="shared" si="13"/>
        <v>31333.333333333332</v>
      </c>
      <c r="E107" s="16">
        <f>'00111'!E110+'00192'!E110+'00200'!E110+'00226'!E110+'00282'!E110+'00328'!E110+'00368'!E110+'10725'!E110+'00498'!E110+'00551'!E110+'00585'!E110+'00982'!E110+'00986'!E110+'00989'!E110+'01019'!E110+'01083'!E110+'01084'!E110+'01144'!E110+'01154'!E110+'11933'!E110+'00446'!E109</f>
        <v>94000</v>
      </c>
      <c r="F107" s="159">
        <f>'00111'!F110+'00192'!F110+'00200'!F110+'00226'!F110+'00282'!F110+'00328'!F110+'00368'!F110+'10725'!F110+'00498'!F110+'00551'!F110+'00585'!F110+'00982'!F110+'00986'!F110+'00989'!F110+'01019'!F110+'01083'!F110+'01084'!F110+'01144'!F110+'01154'!F110+'11933'!F110+'00446'!F109</f>
        <v>1</v>
      </c>
      <c r="G107" s="159">
        <f t="shared" si="10"/>
        <v>7591.15</v>
      </c>
      <c r="H107" s="159">
        <f>'00111'!H110+'00192'!H110+'00200'!H110+'00226'!H110+'00282'!H110+'00328'!H110+'00368'!H110+'10725'!H110+'00498'!H110+'00551'!H110+'00585'!H110+'00982'!H110+'00986'!H110+'00989'!H110+'01019'!H110+'01083'!H110+'01084'!H110+'01144'!H110+'01154'!H110+'11933'!H110+'00446'!H109</f>
        <v>7591.15</v>
      </c>
      <c r="I107" s="164">
        <f>'00111'!I110+'00192'!I110+'00200'!I110+'00226'!I110+'00282'!I110+'00328'!I110+'00368'!I110+'10725'!I110+'00498'!I110+'00551'!I110+'00585'!I110+'00982'!I110+'00986'!I110+'00989'!I110+'01019'!I110+'01083'!I110+'01084'!I110+'01144'!I110+'01154'!I110+'11933'!I110+'00446'!I109</f>
        <v>0</v>
      </c>
      <c r="J107" s="165">
        <f t="shared" si="11"/>
        <v>0</v>
      </c>
      <c r="K107" s="166">
        <f>'00111'!K110+'00192'!K110+'00200'!K110+'00226'!K110+'00282'!K110+'00328'!K110+'00368'!K110+'10725'!K110+'00498'!K110+'00551'!K110+'00585'!K110+'00982'!K110+'00986'!K110+'00989'!K110+'01019'!K110+'01083'!K110+'01084'!K110+'01144'!K110+'01154'!K110+'11933'!K110+'00446'!K109</f>
        <v>0</v>
      </c>
    </row>
    <row r="108" spans="1:11" x14ac:dyDescent="0.25">
      <c r="A108" s="15" t="s">
        <v>121</v>
      </c>
      <c r="B108" s="13" t="s">
        <v>122</v>
      </c>
      <c r="C108" s="11">
        <f>'00111'!C111+'00192'!C111+'00200'!C111+'00226'!C111+'00282'!C111+'00328'!C111+'00368'!C111+'10725'!C111+'00498'!C111+'00551'!C111+'00585'!C111+'00982'!C111+'00986'!C111+'00989'!C111+'01019'!C111+'01083'!C111+'01084'!C111+'01144'!C111+'01154'!C111+'11933'!C111+'00446'!C110</f>
        <v>23</v>
      </c>
      <c r="D108" s="12">
        <f t="shared" si="13"/>
        <v>2147.8260869565215</v>
      </c>
      <c r="E108" s="16">
        <f>'00111'!E111+'00192'!E111+'00200'!E111+'00226'!E111+'00282'!E111+'00328'!E111+'00368'!E111+'10725'!E111+'00498'!E111+'00551'!E111+'00585'!E111+'00982'!E111+'00986'!E111+'00989'!E111+'01019'!E111+'01083'!E111+'01084'!E111+'01144'!E111+'01154'!E111+'11933'!E111+'00446'!E110</f>
        <v>49400</v>
      </c>
      <c r="F108" s="159">
        <f>'00111'!F111+'00192'!F111+'00200'!F111+'00226'!F111+'00282'!F111+'00328'!F111+'00368'!F111+'10725'!F111+'00498'!F111+'00551'!F111+'00585'!F111+'00982'!F111+'00986'!F111+'00989'!F111+'01019'!F111+'01083'!F111+'01084'!F111+'01144'!F111+'01154'!F111+'11933'!F111+'00446'!F110</f>
        <v>46</v>
      </c>
      <c r="G108" s="159">
        <f t="shared" si="10"/>
        <v>2079.9347826086955</v>
      </c>
      <c r="H108" s="159">
        <f>'00111'!H111+'00192'!H111+'00200'!H111+'00226'!H111+'00282'!H111+'00328'!H111+'00368'!H111+'10725'!H111+'00498'!H111+'00551'!H111+'00585'!H111+'00982'!H111+'00986'!H111+'00989'!H111+'01019'!H111+'01083'!H111+'01084'!H111+'01144'!H111+'01154'!H111+'11933'!H111+'00446'!H110</f>
        <v>95677</v>
      </c>
      <c r="I108" s="164">
        <f>'00111'!I111+'00192'!I111+'00200'!I111+'00226'!I111+'00282'!I111+'00328'!I111+'00368'!I111+'10725'!I111+'00498'!I111+'00551'!I111+'00585'!I111+'00982'!I111+'00986'!I111+'00989'!I111+'01019'!I111+'01083'!I111+'01084'!I111+'01144'!I111+'01154'!I111+'11933'!I111+'00446'!I110</f>
        <v>0</v>
      </c>
      <c r="J108" s="165">
        <f t="shared" si="11"/>
        <v>0</v>
      </c>
      <c r="K108" s="166">
        <f>'00111'!K111+'00192'!K111+'00200'!K111+'00226'!K111+'00282'!K111+'00328'!K111+'00368'!K111+'10725'!K111+'00498'!K111+'00551'!K111+'00585'!K111+'00982'!K111+'00986'!K111+'00989'!K111+'01019'!K111+'01083'!K111+'01084'!K111+'01144'!K111+'01154'!K111+'11933'!K111+'00446'!K110</f>
        <v>0</v>
      </c>
    </row>
    <row r="109" spans="1:11" x14ac:dyDescent="0.25">
      <c r="A109" s="15" t="s">
        <v>123</v>
      </c>
      <c r="B109" s="13" t="s">
        <v>297</v>
      </c>
      <c r="C109" s="11">
        <f>'00111'!C112+'00192'!C112+'00200'!C112+'00226'!C112+'00282'!C112+'00328'!C112+'00368'!C112+'10725'!C112+'00498'!C112+'00551'!C112+'00585'!C112+'00982'!C112+'00986'!C112+'00989'!C112+'01019'!C112+'01083'!C112+'01084'!C112+'01144'!C112+'01154'!C112+'11933'!C112+'00446'!C111</f>
        <v>17</v>
      </c>
      <c r="D109" s="12">
        <f t="shared" ref="D109:D110" si="14">IFERROR((E109/C109),0)</f>
        <v>2070.5882352941176</v>
      </c>
      <c r="E109" s="16">
        <f>'00111'!E112+'00192'!E112+'00200'!E112+'00226'!E112+'00282'!E112+'00328'!E112+'00368'!E112+'10725'!E112+'00498'!E112+'00551'!E112+'00585'!E112+'00982'!E112+'00986'!E112+'00989'!E112+'01019'!E112+'01083'!E112+'01084'!E112+'01144'!E112+'01154'!E112+'11933'!E112+'00446'!E111</f>
        <v>35200</v>
      </c>
      <c r="F109" s="159">
        <f>'00111'!F112+'00192'!F112+'00200'!F112+'00226'!F112+'00282'!F112+'00328'!F112+'00368'!F112+'10725'!F112+'00498'!F112+'00551'!F112+'00585'!F112+'00982'!F112+'00986'!F112+'00989'!F112+'01019'!F112+'01083'!F112+'01084'!F112+'01144'!F112+'01154'!F112+'11933'!F112+'00446'!F111</f>
        <v>0</v>
      </c>
      <c r="G109" s="159">
        <f t="shared" si="10"/>
        <v>0</v>
      </c>
      <c r="H109" s="159">
        <f>'00111'!H112+'00192'!H112+'00200'!H112+'00226'!H112+'00282'!H112+'00328'!H112+'00368'!H112+'10725'!H112+'00498'!H112+'00551'!H112+'00585'!H112+'00982'!H112+'00986'!H112+'00989'!H112+'01019'!H112+'01083'!H112+'01084'!H112+'01144'!H112+'01154'!H112+'11933'!H112+'00446'!H111</f>
        <v>0</v>
      </c>
      <c r="I109" s="164">
        <f>'00111'!I112+'00192'!I112+'00200'!I112+'00226'!I112+'00282'!I112+'00328'!I112+'00368'!I112+'10725'!I112+'00498'!I112+'00551'!I112+'00585'!I112+'00982'!I112+'00986'!I112+'00989'!I112+'01019'!I112+'01083'!I112+'01084'!I112+'01144'!I112+'01154'!I112+'11933'!I112+'00446'!I111</f>
        <v>0</v>
      </c>
      <c r="J109" s="165">
        <f t="shared" si="11"/>
        <v>0</v>
      </c>
      <c r="K109" s="166">
        <f>'00111'!K112+'00192'!K112+'00200'!K112+'00226'!K112+'00282'!K112+'00328'!K112+'00368'!K112+'10725'!K112+'00498'!K112+'00551'!K112+'00585'!K112+'00982'!K112+'00986'!K112+'00989'!K112+'01019'!K112+'01083'!K112+'01084'!K112+'01144'!K112+'01154'!K112+'11933'!K112+'00446'!K111</f>
        <v>0</v>
      </c>
    </row>
    <row r="110" spans="1:11" x14ac:dyDescent="0.25">
      <c r="A110" s="15" t="s">
        <v>125</v>
      </c>
      <c r="B110" s="13" t="s">
        <v>298</v>
      </c>
      <c r="C110" s="11">
        <f>'00111'!C113+'00192'!C113+'00200'!C113+'00226'!C113+'00282'!C113+'00328'!C113+'00368'!C113+'10725'!C113+'00498'!C113+'00551'!C113+'00585'!C113+'00982'!C113+'00986'!C113+'00989'!C113+'01019'!C113+'01083'!C113+'01084'!C113+'01144'!C113+'01154'!C113+'11933'!C113+'00446'!C112</f>
        <v>11</v>
      </c>
      <c r="D110" s="12">
        <f t="shared" si="14"/>
        <v>2000</v>
      </c>
      <c r="E110" s="16">
        <f>'00111'!E113+'00192'!E113+'00200'!E113+'00226'!E113+'00282'!E113+'00328'!E113+'00368'!E113+'10725'!E113+'00498'!E113+'00551'!E113+'00585'!E113+'00982'!E113+'00986'!E113+'00989'!E113+'01019'!E113+'01083'!E113+'01084'!E113+'01144'!E113+'01154'!E113+'11933'!E113+'00446'!E112</f>
        <v>22000</v>
      </c>
      <c r="F110" s="159">
        <f>'00111'!F113+'00192'!F113+'00200'!F113+'00226'!F113+'00282'!F113+'00328'!F113+'00368'!F113+'10725'!F113+'00498'!F113+'00551'!F113+'00585'!F113+'00982'!F113+'00986'!F113+'00989'!F113+'01019'!F113+'01083'!F113+'01084'!F113+'01144'!F113+'01154'!F113+'11933'!F113+'00446'!F112</f>
        <v>0</v>
      </c>
      <c r="G110" s="159">
        <f t="shared" si="10"/>
        <v>0</v>
      </c>
      <c r="H110" s="159">
        <f>'00111'!H113+'00192'!H113+'00200'!H113+'00226'!H113+'00282'!H113+'00328'!H113+'00368'!H113+'10725'!H113+'00498'!H113+'00551'!H113+'00585'!H113+'00982'!H113+'00986'!H113+'00989'!H113+'01019'!H113+'01083'!H113+'01084'!H113+'01144'!H113+'01154'!H113+'11933'!H113+'00446'!H112</f>
        <v>0</v>
      </c>
      <c r="I110" s="164">
        <f>'00111'!I113+'00192'!I113+'00200'!I113+'00226'!I113+'00282'!I113+'00328'!I113+'00368'!I113+'10725'!I113+'00498'!I113+'00551'!I113+'00585'!I113+'00982'!I113+'00986'!I113+'00989'!I113+'01019'!I113+'01083'!I113+'01084'!I113+'01144'!I113+'01154'!I113+'11933'!I113+'00446'!I112</f>
        <v>0</v>
      </c>
      <c r="J110" s="165">
        <f t="shared" si="11"/>
        <v>0</v>
      </c>
      <c r="K110" s="166">
        <f>'00111'!K113+'00192'!K113+'00200'!K113+'00226'!K113+'00282'!K113+'00328'!K113+'00368'!K113+'10725'!K113+'00498'!K113+'00551'!K113+'00585'!K113+'00982'!K113+'00986'!K113+'00989'!K113+'01019'!K113+'01083'!K113+'01084'!K113+'01144'!K113+'01154'!K113+'11933'!K113+'00446'!K112</f>
        <v>0</v>
      </c>
    </row>
    <row r="111" spans="1:11" x14ac:dyDescent="0.25">
      <c r="A111" s="15" t="s">
        <v>126</v>
      </c>
      <c r="B111" s="13" t="s">
        <v>124</v>
      </c>
      <c r="C111" s="11">
        <f>'00111'!C114+'00192'!C114+'00200'!C114+'00226'!C114+'00282'!C114+'00328'!C114+'00368'!C114+'10725'!C114+'00498'!C114+'00551'!C114+'00585'!C114+'00982'!C114+'00986'!C114+'00989'!C114+'01019'!C114+'01083'!C114+'01084'!C114+'01144'!C114+'01154'!C114+'11933'!C114+'00446'!C113</f>
        <v>0</v>
      </c>
      <c r="D111" s="12">
        <f t="shared" si="13"/>
        <v>0</v>
      </c>
      <c r="E111" s="16">
        <f>'00111'!E114+'00192'!E114+'00200'!E114+'00226'!E114+'00282'!E114+'00328'!E114+'00368'!E114+'10725'!E114+'00498'!E114+'00551'!E114+'00585'!E114+'00982'!E114+'00986'!E114+'00989'!E114+'01019'!E114+'01083'!E114+'01084'!E114+'01144'!E114+'01154'!E114+'11933'!E114+'00446'!E113</f>
        <v>0</v>
      </c>
      <c r="F111" s="159">
        <f>'00111'!F114+'00192'!F114+'00200'!F114+'00226'!F114+'00282'!F114+'00328'!F114+'00368'!F114+'10725'!F114+'00498'!F114+'00551'!F114+'00585'!F114+'00982'!F114+'00986'!F114+'00989'!F114+'01019'!F114+'01083'!F114+'01084'!F114+'01144'!F114+'01154'!F114+'11933'!F114+'00446'!F113</f>
        <v>0</v>
      </c>
      <c r="G111" s="159">
        <f t="shared" si="10"/>
        <v>0</v>
      </c>
      <c r="H111" s="159">
        <f>'00111'!H114+'00192'!H114+'00200'!H114+'00226'!H114+'00282'!H114+'00328'!H114+'00368'!H114+'10725'!H114+'00498'!H114+'00551'!H114+'00585'!H114+'00982'!H114+'00986'!H114+'00989'!H114+'01019'!H114+'01083'!H114+'01084'!H114+'01144'!H114+'01154'!H114+'11933'!H114+'00446'!H113</f>
        <v>0</v>
      </c>
      <c r="I111" s="164">
        <f>'00111'!I114+'00192'!I114+'00200'!I114+'00226'!I114+'00282'!I114+'00328'!I114+'00368'!I114+'10725'!I114+'00498'!I114+'00551'!I114+'00585'!I114+'00982'!I114+'00986'!I114+'00989'!I114+'01019'!I114+'01083'!I114+'01084'!I114+'01144'!I114+'01154'!I114+'11933'!I114+'00446'!I113</f>
        <v>0</v>
      </c>
      <c r="J111" s="165">
        <f t="shared" si="11"/>
        <v>0</v>
      </c>
      <c r="K111" s="166">
        <f>'00111'!K114+'00192'!K114+'00200'!K114+'00226'!K114+'00282'!K114+'00328'!K114+'00368'!K114+'10725'!K114+'00498'!K114+'00551'!K114+'00585'!K114+'00982'!K114+'00986'!K114+'00989'!K114+'01019'!K114+'01083'!K114+'01084'!K114+'01144'!K114+'01154'!K114+'11933'!K114+'00446'!K113</f>
        <v>0</v>
      </c>
    </row>
    <row r="112" spans="1:11" x14ac:dyDescent="0.25">
      <c r="A112" s="15" t="s">
        <v>127</v>
      </c>
      <c r="B112" s="13" t="s">
        <v>334</v>
      </c>
      <c r="C112" s="11">
        <f>'00111'!C115+'00192'!C115+'00200'!C115+'00226'!C115+'00282'!C115+'00328'!C115+'00368'!C115+'10725'!C115+'00498'!C115+'00551'!C115+'00585'!C115+'00982'!C115+'00986'!C115+'00989'!C115+'01019'!C115+'01083'!C115+'01084'!C115+'01144'!C115+'01154'!C115+'11933'!C115+'00446'!C114</f>
        <v>3</v>
      </c>
      <c r="D112" s="12">
        <f t="shared" si="13"/>
        <v>4600</v>
      </c>
      <c r="E112" s="16">
        <f>'00111'!E115+'00192'!E115+'00200'!E115+'00226'!E115+'00282'!E115+'00328'!E115+'00368'!E115+'10725'!E115+'00498'!E115+'00551'!E115+'00585'!E115+'00982'!E115+'00986'!E115+'00989'!E115+'01019'!E115+'01083'!E115+'01084'!E115+'01144'!E115+'01154'!E115+'11933'!E115+'00446'!E114</f>
        <v>13800</v>
      </c>
      <c r="F112" s="159">
        <f>'00111'!F115+'00192'!F115+'00200'!F115+'00226'!F115+'00282'!F115+'00328'!F115+'00368'!F115+'10725'!F115+'00498'!F115+'00551'!F115+'00585'!F115+'00982'!F115+'00986'!F115+'00989'!F115+'01019'!F115+'01083'!F115+'01084'!F115+'01144'!F115+'01154'!F115+'11933'!F115+'00446'!F114</f>
        <v>0</v>
      </c>
      <c r="G112" s="159">
        <f t="shared" si="10"/>
        <v>0</v>
      </c>
      <c r="H112" s="159">
        <f>'00111'!H115+'00192'!H115+'00200'!H115+'00226'!H115+'00282'!H115+'00328'!H115+'00368'!H115+'10725'!H115+'00498'!H115+'00551'!H115+'00585'!H115+'00982'!H115+'00986'!H115+'00989'!H115+'01019'!H115+'01083'!H115+'01084'!H115+'01144'!H115+'01154'!H115+'11933'!H115+'00446'!H114</f>
        <v>0</v>
      </c>
      <c r="I112" s="164">
        <f>'00111'!I115+'00192'!I115+'00200'!I115+'00226'!I115+'00282'!I115+'00328'!I115+'00368'!I115+'10725'!I115+'00498'!I115+'00551'!I115+'00585'!I115+'00982'!I115+'00986'!I115+'00989'!I115+'01019'!I115+'01083'!I115+'01084'!I115+'01144'!I115+'01154'!I115+'11933'!I115+'00446'!I114</f>
        <v>0</v>
      </c>
      <c r="J112" s="165">
        <f t="shared" si="11"/>
        <v>0</v>
      </c>
      <c r="K112" s="166">
        <f>'00111'!K115+'00192'!K115+'00200'!K115+'00226'!K115+'00282'!K115+'00328'!K115+'00368'!K115+'10725'!K115+'00498'!K115+'00551'!K115+'00585'!K115+'00982'!K115+'00986'!K115+'00989'!K115+'01019'!K115+'01083'!K115+'01084'!K115+'01144'!K115+'01154'!K115+'11933'!K115+'00446'!K114</f>
        <v>0</v>
      </c>
    </row>
    <row r="113" spans="1:11" ht="24" x14ac:dyDescent="0.25">
      <c r="A113" s="15" t="s">
        <v>128</v>
      </c>
      <c r="B113" s="13" t="s">
        <v>281</v>
      </c>
      <c r="C113" s="11">
        <f>'00111'!C116+'00192'!C116+'00200'!C116+'00226'!C116+'00282'!C116+'00328'!C116+'00368'!C116+'10725'!C116+'00498'!C116+'00551'!C116+'00585'!C116+'00982'!C116+'00986'!C116+'00989'!C116+'01019'!C116+'01083'!C116+'01084'!C116+'01144'!C116+'01154'!C116+'11933'!C116+'00446'!C115</f>
        <v>10</v>
      </c>
      <c r="D113" s="12">
        <f t="shared" si="13"/>
        <v>18330</v>
      </c>
      <c r="E113" s="16">
        <f>'00111'!E116+'00192'!E116+'00200'!E116+'00226'!E116+'00282'!E116+'00328'!E116+'00368'!E116+'10725'!E116+'00498'!E116+'00551'!E116+'00585'!E116+'00982'!E116+'00986'!E116+'00989'!E116+'01019'!E116+'01083'!E116+'01084'!E116+'01144'!E116+'01154'!E116+'11933'!E116+'00446'!E115</f>
        <v>183300</v>
      </c>
      <c r="F113" s="159">
        <f>'00111'!F116+'00192'!F116+'00200'!F116+'00226'!F116+'00282'!F116+'00328'!F116+'00368'!F116+'10725'!F116+'00498'!F116+'00551'!F116+'00585'!F116+'00982'!F116+'00986'!F116+'00989'!F116+'01019'!F116+'01083'!F116+'01084'!F116+'01144'!F116+'01154'!F116+'11933'!F116+'00446'!F115</f>
        <v>0</v>
      </c>
      <c r="G113" s="159">
        <f t="shared" si="10"/>
        <v>0</v>
      </c>
      <c r="H113" s="159">
        <f>'00111'!H116+'00192'!H116+'00200'!H116+'00226'!H116+'00282'!H116+'00328'!H116+'00368'!H116+'10725'!H116+'00498'!H116+'00551'!H116+'00585'!H116+'00982'!H116+'00986'!H116+'00989'!H116+'01019'!H116+'01083'!H116+'01084'!H116+'01144'!H116+'01154'!H116+'11933'!H116+'00446'!H115</f>
        <v>0</v>
      </c>
      <c r="I113" s="164">
        <f>'00111'!I116+'00192'!I116+'00200'!I116+'00226'!I116+'00282'!I116+'00328'!I116+'00368'!I116+'10725'!I116+'00498'!I116+'00551'!I116+'00585'!I116+'00982'!I116+'00986'!I116+'00989'!I116+'01019'!I116+'01083'!I116+'01084'!I116+'01144'!I116+'01154'!I116+'11933'!I116+'00446'!I115</f>
        <v>0</v>
      </c>
      <c r="J113" s="165">
        <f t="shared" si="11"/>
        <v>0</v>
      </c>
      <c r="K113" s="166">
        <f>'00111'!K116+'00192'!K116+'00200'!K116+'00226'!K116+'00282'!K116+'00328'!K116+'00368'!K116+'10725'!K116+'00498'!K116+'00551'!K116+'00585'!K116+'00982'!K116+'00986'!K116+'00989'!K116+'01019'!K116+'01083'!K116+'01084'!K116+'01144'!K116+'01154'!K116+'11933'!K116+'00446'!K115</f>
        <v>0</v>
      </c>
    </row>
    <row r="114" spans="1:11" ht="24" x14ac:dyDescent="0.25">
      <c r="A114" s="15" t="s">
        <v>129</v>
      </c>
      <c r="B114" s="13" t="s">
        <v>282</v>
      </c>
      <c r="C114" s="11">
        <f>'00111'!C117+'00192'!C117+'00200'!C117+'00226'!C117+'00282'!C117+'00328'!C117+'00368'!C117+'10725'!C117+'00498'!C117+'00551'!C117+'00585'!C117+'00982'!C117+'00986'!C117+'00989'!C117+'01019'!C117+'01083'!C117+'01084'!C117+'01144'!C117+'01154'!C117+'11933'!C117+'00446'!C116</f>
        <v>0</v>
      </c>
      <c r="D114" s="12">
        <f t="shared" si="13"/>
        <v>0</v>
      </c>
      <c r="E114" s="16">
        <f>'00111'!E117+'00192'!E117+'00200'!E117+'00226'!E117+'00282'!E117+'00328'!E117+'00368'!E117+'10725'!E117+'00498'!E117+'00551'!E117+'00585'!E117+'00982'!E117+'00986'!E117+'00989'!E117+'01019'!E117+'01083'!E117+'01084'!E117+'01144'!E117+'01154'!E117+'11933'!E117+'00446'!E116</f>
        <v>0</v>
      </c>
      <c r="F114" s="159">
        <f>'00111'!F117+'00192'!F117+'00200'!F117+'00226'!F117+'00282'!F117+'00328'!F117+'00368'!F117+'10725'!F117+'00498'!F117+'00551'!F117+'00585'!F117+'00982'!F117+'00986'!F117+'00989'!F117+'01019'!F117+'01083'!F117+'01084'!F117+'01144'!F117+'01154'!F117+'11933'!F117+'00446'!F116</f>
        <v>0</v>
      </c>
      <c r="G114" s="159">
        <f t="shared" si="10"/>
        <v>0</v>
      </c>
      <c r="H114" s="159">
        <f>'00111'!H117+'00192'!H117+'00200'!H117+'00226'!H117+'00282'!H117+'00328'!H117+'00368'!H117+'10725'!H117+'00498'!H117+'00551'!H117+'00585'!H117+'00982'!H117+'00986'!H117+'00989'!H117+'01019'!H117+'01083'!H117+'01084'!H117+'01144'!H117+'01154'!H117+'11933'!H117+'00446'!H116</f>
        <v>0</v>
      </c>
      <c r="I114" s="164">
        <f>'00111'!I117+'00192'!I117+'00200'!I117+'00226'!I117+'00282'!I117+'00328'!I117+'00368'!I117+'10725'!I117+'00498'!I117+'00551'!I117+'00585'!I117+'00982'!I117+'00986'!I117+'00989'!I117+'01019'!I117+'01083'!I117+'01084'!I117+'01144'!I117+'01154'!I117+'11933'!I117+'00446'!I116</f>
        <v>0</v>
      </c>
      <c r="J114" s="165">
        <f t="shared" si="11"/>
        <v>0</v>
      </c>
      <c r="K114" s="166">
        <f>'00111'!K117+'00192'!K117+'00200'!K117+'00226'!K117+'00282'!K117+'00328'!K117+'00368'!K117+'10725'!K117+'00498'!K117+'00551'!K117+'00585'!K117+'00982'!K117+'00986'!K117+'00989'!K117+'01019'!K117+'01083'!K117+'01084'!K117+'01144'!K117+'01154'!K117+'11933'!K117+'00446'!K116</f>
        <v>0</v>
      </c>
    </row>
    <row r="115" spans="1:11" ht="24" x14ac:dyDescent="0.25">
      <c r="A115" s="15" t="s">
        <v>130</v>
      </c>
      <c r="B115" s="13" t="s">
        <v>335</v>
      </c>
      <c r="C115" s="11">
        <f>'00111'!C118+'00192'!C118+'00200'!C118+'00226'!C118+'00282'!C118+'00328'!C118+'00368'!C118+'10725'!C118+'00498'!C118+'00551'!C118+'00585'!C118+'00982'!C118+'00986'!C118+'00989'!C118+'01019'!C118+'01083'!C118+'01084'!C118+'01144'!C118+'01154'!C118+'11933'!C118+'00446'!C117</f>
        <v>0</v>
      </c>
      <c r="D115" s="12">
        <f t="shared" si="13"/>
        <v>0</v>
      </c>
      <c r="E115" s="16">
        <f>'00111'!E118+'00192'!E118+'00200'!E118+'00226'!E118+'00282'!E118+'00328'!E118+'00368'!E118+'10725'!E118+'00498'!E118+'00551'!E118+'00585'!E118+'00982'!E118+'00986'!E118+'00989'!E118+'01019'!E118+'01083'!E118+'01084'!E118+'01144'!E118+'01154'!E118+'11933'!E118+'00446'!E117</f>
        <v>0</v>
      </c>
      <c r="F115" s="159">
        <f>'00111'!F118+'00192'!F118+'00200'!F118+'00226'!F118+'00282'!F118+'00328'!F118+'00368'!F118+'10725'!F118+'00498'!F118+'00551'!F118+'00585'!F118+'00982'!F118+'00986'!F118+'00989'!F118+'01019'!F118+'01083'!F118+'01084'!F118+'01144'!F118+'01154'!F118+'11933'!F118+'00446'!F117</f>
        <v>0</v>
      </c>
      <c r="G115" s="159">
        <f t="shared" si="10"/>
        <v>0</v>
      </c>
      <c r="H115" s="159">
        <f>'00111'!H118+'00192'!H118+'00200'!H118+'00226'!H118+'00282'!H118+'00328'!H118+'00368'!H118+'10725'!H118+'00498'!H118+'00551'!H118+'00585'!H118+'00982'!H118+'00986'!H118+'00989'!H118+'01019'!H118+'01083'!H118+'01084'!H118+'01144'!H118+'01154'!H118+'11933'!H118+'00446'!H117</f>
        <v>0</v>
      </c>
      <c r="I115" s="164">
        <f>'00111'!I118+'00192'!I118+'00200'!I118+'00226'!I118+'00282'!I118+'00328'!I118+'00368'!I118+'10725'!I118+'00498'!I118+'00551'!I118+'00585'!I118+'00982'!I118+'00986'!I118+'00989'!I118+'01019'!I118+'01083'!I118+'01084'!I118+'01144'!I118+'01154'!I118+'11933'!I118+'00446'!I117</f>
        <v>0</v>
      </c>
      <c r="J115" s="165">
        <f t="shared" si="11"/>
        <v>0</v>
      </c>
      <c r="K115" s="166">
        <f>'00111'!K118+'00192'!K118+'00200'!K118+'00226'!K118+'00282'!K118+'00328'!K118+'00368'!K118+'10725'!K118+'00498'!K118+'00551'!K118+'00585'!K118+'00982'!K118+'00986'!K118+'00989'!K118+'01019'!K118+'01083'!K118+'01084'!K118+'01144'!K118+'01154'!K118+'11933'!K118+'00446'!K117</f>
        <v>0</v>
      </c>
    </row>
    <row r="116" spans="1:11" ht="24" x14ac:dyDescent="0.25">
      <c r="A116" s="15" t="s">
        <v>131</v>
      </c>
      <c r="B116" s="13" t="s">
        <v>283</v>
      </c>
      <c r="C116" s="11">
        <f>'00111'!C119+'00192'!C119+'00200'!C119+'00226'!C119+'00282'!C119+'00328'!C119+'00368'!C119+'10725'!C119+'00498'!C119+'00551'!C119+'00585'!C119+'00982'!C119+'00986'!C119+'00989'!C119+'01019'!C119+'01083'!C119+'01084'!C119+'01144'!C119+'01154'!C119+'11933'!C119+'00446'!C118</f>
        <v>0</v>
      </c>
      <c r="D116" s="12">
        <f t="shared" si="13"/>
        <v>0</v>
      </c>
      <c r="E116" s="16">
        <f>'00111'!E119+'00192'!E119+'00200'!E119+'00226'!E119+'00282'!E119+'00328'!E119+'00368'!E119+'10725'!E119+'00498'!E119+'00551'!E119+'00585'!E119+'00982'!E119+'00986'!E119+'00989'!E119+'01019'!E119+'01083'!E119+'01084'!E119+'01144'!E119+'01154'!E119+'11933'!E119+'00446'!E118</f>
        <v>0</v>
      </c>
      <c r="F116" s="159">
        <f>'00111'!F119+'00192'!F119+'00200'!F119+'00226'!F119+'00282'!F119+'00328'!F119+'00368'!F119+'10725'!F119+'00498'!F119+'00551'!F119+'00585'!F119+'00982'!F119+'00986'!F119+'00989'!F119+'01019'!F119+'01083'!F119+'01084'!F119+'01144'!F119+'01154'!F119+'11933'!F119+'00446'!F118</f>
        <v>0</v>
      </c>
      <c r="G116" s="159">
        <f t="shared" si="10"/>
        <v>0</v>
      </c>
      <c r="H116" s="159">
        <f>'00111'!H119+'00192'!H119+'00200'!H119+'00226'!H119+'00282'!H119+'00328'!H119+'00368'!H119+'10725'!H119+'00498'!H119+'00551'!H119+'00585'!H119+'00982'!H119+'00986'!H119+'00989'!H119+'01019'!H119+'01083'!H119+'01084'!H119+'01144'!H119+'01154'!H119+'11933'!H119+'00446'!H118</f>
        <v>0</v>
      </c>
      <c r="I116" s="164">
        <f>'00111'!I119+'00192'!I119+'00200'!I119+'00226'!I119+'00282'!I119+'00328'!I119+'00368'!I119+'10725'!I119+'00498'!I119+'00551'!I119+'00585'!I119+'00982'!I119+'00986'!I119+'00989'!I119+'01019'!I119+'01083'!I119+'01084'!I119+'01144'!I119+'01154'!I119+'11933'!I119+'00446'!I118</f>
        <v>0</v>
      </c>
      <c r="J116" s="165">
        <f t="shared" si="11"/>
        <v>0</v>
      </c>
      <c r="K116" s="166">
        <f>'00111'!K119+'00192'!K119+'00200'!K119+'00226'!K119+'00282'!K119+'00328'!K119+'00368'!K119+'10725'!K119+'00498'!K119+'00551'!K119+'00585'!K119+'00982'!K119+'00986'!K119+'00989'!K119+'01019'!K119+'01083'!K119+'01084'!K119+'01144'!K119+'01154'!K119+'11933'!K119+'00446'!K118</f>
        <v>0</v>
      </c>
    </row>
    <row r="117" spans="1:11" ht="48" x14ac:dyDescent="0.25">
      <c r="A117" s="15" t="s">
        <v>132</v>
      </c>
      <c r="B117" s="13" t="s">
        <v>284</v>
      </c>
      <c r="C117" s="11">
        <f>'00111'!C120+'00192'!C120+'00200'!C120+'00226'!C120+'00282'!C120+'00328'!C120+'00368'!C120+'10725'!C120+'00498'!C120+'00551'!C120+'00585'!C120+'00982'!C120+'00986'!C120+'00989'!C120+'01019'!C120+'01083'!C120+'01084'!C120+'01144'!C120+'01154'!C120+'11933'!C120+'00446'!C119</f>
        <v>0</v>
      </c>
      <c r="D117" s="12">
        <f t="shared" si="13"/>
        <v>0</v>
      </c>
      <c r="E117" s="16">
        <f>'00111'!E120+'00192'!E120+'00200'!E120+'00226'!E120+'00282'!E120+'00328'!E120+'00368'!E120+'10725'!E120+'00498'!E120+'00551'!E120+'00585'!E120+'00982'!E120+'00986'!E120+'00989'!E120+'01019'!E120+'01083'!E120+'01084'!E120+'01144'!E120+'01154'!E120+'11933'!E120+'00446'!E119</f>
        <v>0</v>
      </c>
      <c r="F117" s="159">
        <f>'00111'!F120+'00192'!F120+'00200'!F120+'00226'!F120+'00282'!F120+'00328'!F120+'00368'!F120+'10725'!F120+'00498'!F120+'00551'!F120+'00585'!F120+'00982'!F120+'00986'!F120+'00989'!F120+'01019'!F120+'01083'!F120+'01084'!F120+'01144'!F120+'01154'!F120+'11933'!F120+'00446'!F119</f>
        <v>0</v>
      </c>
      <c r="G117" s="159">
        <f t="shared" si="10"/>
        <v>0</v>
      </c>
      <c r="H117" s="159">
        <f>'00111'!H120+'00192'!H120+'00200'!H120+'00226'!H120+'00282'!H120+'00328'!H120+'00368'!H120+'10725'!H120+'00498'!H120+'00551'!H120+'00585'!H120+'00982'!H120+'00986'!H120+'00989'!H120+'01019'!H120+'01083'!H120+'01084'!H120+'01144'!H120+'01154'!H120+'11933'!H120+'00446'!H119</f>
        <v>0</v>
      </c>
      <c r="I117" s="164">
        <f>'00111'!I120+'00192'!I120+'00200'!I120+'00226'!I120+'00282'!I120+'00328'!I120+'00368'!I120+'10725'!I120+'00498'!I120+'00551'!I120+'00585'!I120+'00982'!I120+'00986'!I120+'00989'!I120+'01019'!I120+'01083'!I120+'01084'!I120+'01144'!I120+'01154'!I120+'11933'!I120+'00446'!I119</f>
        <v>0</v>
      </c>
      <c r="J117" s="165">
        <f t="shared" si="11"/>
        <v>0</v>
      </c>
      <c r="K117" s="166">
        <f>'00111'!K120+'00192'!K120+'00200'!K120+'00226'!K120+'00282'!K120+'00328'!K120+'00368'!K120+'10725'!K120+'00498'!K120+'00551'!K120+'00585'!K120+'00982'!K120+'00986'!K120+'00989'!K120+'01019'!K120+'01083'!K120+'01084'!K120+'01144'!K120+'01154'!K120+'11933'!K120+'00446'!K119</f>
        <v>0</v>
      </c>
    </row>
    <row r="118" spans="1:11" ht="24" x14ac:dyDescent="0.25">
      <c r="A118" s="15" t="s">
        <v>133</v>
      </c>
      <c r="B118" s="13" t="s">
        <v>134</v>
      </c>
      <c r="C118" s="11">
        <f>'00111'!C121+'00192'!C121+'00200'!C121+'00226'!C121+'00282'!C121+'00328'!C121+'00368'!C121+'10725'!C121+'00498'!C121+'00551'!C121+'00585'!C121+'00982'!C121+'00986'!C121+'00989'!C121+'01019'!C121+'01083'!C121+'01084'!C121+'01144'!C121+'01154'!C121+'11933'!C121+'00446'!C120</f>
        <v>4</v>
      </c>
      <c r="D118" s="12">
        <f t="shared" si="13"/>
        <v>3900</v>
      </c>
      <c r="E118" s="16">
        <f>'00111'!E121+'00192'!E121+'00200'!E121+'00226'!E121+'00282'!E121+'00328'!E121+'00368'!E121+'10725'!E121+'00498'!E121+'00551'!E121+'00585'!E121+'00982'!E121+'00986'!E121+'00989'!E121+'01019'!E121+'01083'!E121+'01084'!E121+'01144'!E121+'01154'!E121+'11933'!E121+'00446'!E120</f>
        <v>15600</v>
      </c>
      <c r="F118" s="159">
        <f>'00111'!F121+'00192'!F121+'00200'!F121+'00226'!F121+'00282'!F121+'00328'!F121+'00368'!F121+'10725'!F121+'00498'!F121+'00551'!F121+'00585'!F121+'00982'!F121+'00986'!F121+'00989'!F121+'01019'!F121+'01083'!F121+'01084'!F121+'01144'!F121+'01154'!F121+'11933'!F121+'00446'!F120</f>
        <v>0</v>
      </c>
      <c r="G118" s="159">
        <f t="shared" si="10"/>
        <v>0</v>
      </c>
      <c r="H118" s="159">
        <f>'00111'!H121+'00192'!H121+'00200'!H121+'00226'!H121+'00282'!H121+'00328'!H121+'00368'!H121+'10725'!H121+'00498'!H121+'00551'!H121+'00585'!H121+'00982'!H121+'00986'!H121+'00989'!H121+'01019'!H121+'01083'!H121+'01084'!H121+'01144'!H121+'01154'!H121+'11933'!H121+'00446'!H120</f>
        <v>0</v>
      </c>
      <c r="I118" s="164">
        <f>'00111'!I121+'00192'!I121+'00200'!I121+'00226'!I121+'00282'!I121+'00328'!I121+'00368'!I121+'10725'!I121+'00498'!I121+'00551'!I121+'00585'!I121+'00982'!I121+'00986'!I121+'00989'!I121+'01019'!I121+'01083'!I121+'01084'!I121+'01144'!I121+'01154'!I121+'11933'!I121+'00446'!I120</f>
        <v>0</v>
      </c>
      <c r="J118" s="165">
        <f t="shared" si="11"/>
        <v>0</v>
      </c>
      <c r="K118" s="166">
        <f>'00111'!K121+'00192'!K121+'00200'!K121+'00226'!K121+'00282'!K121+'00328'!K121+'00368'!K121+'10725'!K121+'00498'!K121+'00551'!K121+'00585'!K121+'00982'!K121+'00986'!K121+'00989'!K121+'01019'!K121+'01083'!K121+'01084'!K121+'01144'!K121+'01154'!K121+'11933'!K121+'00446'!K120</f>
        <v>0</v>
      </c>
    </row>
    <row r="119" spans="1:11" x14ac:dyDescent="0.25">
      <c r="A119" s="15" t="s">
        <v>135</v>
      </c>
      <c r="B119" s="13" t="s">
        <v>136</v>
      </c>
      <c r="C119" s="11">
        <f>'00111'!C122+'00192'!C122+'00200'!C122+'00226'!C122+'00282'!C122+'00328'!C122+'00368'!C122+'10725'!C122+'00498'!C122+'00551'!C122+'00585'!C122+'00982'!C122+'00986'!C122+'00989'!C122+'01019'!C122+'01083'!C122+'01084'!C122+'01144'!C122+'01154'!C122+'11933'!C122+'00446'!C121</f>
        <v>13</v>
      </c>
      <c r="D119" s="12">
        <f t="shared" si="13"/>
        <v>326.92307692307691</v>
      </c>
      <c r="E119" s="16">
        <f>'00111'!E122+'00192'!E122+'00200'!E122+'00226'!E122+'00282'!E122+'00328'!E122+'00368'!E122+'10725'!E122+'00498'!E122+'00551'!E122+'00585'!E122+'00982'!E122+'00986'!E122+'00989'!E122+'01019'!E122+'01083'!E122+'01084'!E122+'01144'!E122+'01154'!E122+'11933'!E122+'00446'!E121</f>
        <v>4250</v>
      </c>
      <c r="F119" s="159">
        <f>'00111'!F122+'00192'!F122+'00200'!F122+'00226'!F122+'00282'!F122+'00328'!F122+'00368'!F122+'10725'!F122+'00498'!F122+'00551'!F122+'00585'!F122+'00982'!F122+'00986'!F122+'00989'!F122+'01019'!F122+'01083'!F122+'01084'!F122+'01144'!F122+'01154'!F122+'11933'!F122+'00446'!F121</f>
        <v>0</v>
      </c>
      <c r="G119" s="159">
        <f t="shared" si="10"/>
        <v>0</v>
      </c>
      <c r="H119" s="159">
        <f>'00111'!H122+'00192'!H122+'00200'!H122+'00226'!H122+'00282'!H122+'00328'!H122+'00368'!H122+'10725'!H122+'00498'!H122+'00551'!H122+'00585'!H122+'00982'!H122+'00986'!H122+'00989'!H122+'01019'!H122+'01083'!H122+'01084'!H122+'01144'!H122+'01154'!H122+'11933'!H122+'00446'!H121</f>
        <v>0</v>
      </c>
      <c r="I119" s="164">
        <f>'00111'!I122+'00192'!I122+'00200'!I122+'00226'!I122+'00282'!I122+'00328'!I122+'00368'!I122+'10725'!I122+'00498'!I122+'00551'!I122+'00585'!I122+'00982'!I122+'00986'!I122+'00989'!I122+'01019'!I122+'01083'!I122+'01084'!I122+'01144'!I122+'01154'!I122+'11933'!I122+'00446'!I121</f>
        <v>0</v>
      </c>
      <c r="J119" s="165">
        <f t="shared" si="11"/>
        <v>0</v>
      </c>
      <c r="K119" s="166">
        <f>'00111'!K122+'00192'!K122+'00200'!K122+'00226'!K122+'00282'!K122+'00328'!K122+'00368'!K122+'10725'!K122+'00498'!K122+'00551'!K122+'00585'!K122+'00982'!K122+'00986'!K122+'00989'!K122+'01019'!K122+'01083'!K122+'01084'!K122+'01144'!K122+'01154'!K122+'11933'!K122+'00446'!K121</f>
        <v>0</v>
      </c>
    </row>
    <row r="120" spans="1:11" ht="24" x14ac:dyDescent="0.25">
      <c r="A120" s="15" t="s">
        <v>137</v>
      </c>
      <c r="B120" s="13" t="s">
        <v>138</v>
      </c>
      <c r="C120" s="11">
        <f>'00111'!C123+'00192'!C123+'00200'!C123+'00226'!C123+'00282'!C123+'00328'!C123+'00368'!C123+'10725'!C123+'00498'!C123+'00551'!C123+'00585'!C123+'00982'!C123+'00986'!C123+'00989'!C123+'01019'!C123+'01083'!C123+'01084'!C123+'01144'!C123+'01154'!C123+'11933'!C123+'00446'!C122</f>
        <v>0</v>
      </c>
      <c r="D120" s="12">
        <f t="shared" si="13"/>
        <v>0</v>
      </c>
      <c r="E120" s="16">
        <f>'00111'!E123+'00192'!E123+'00200'!E123+'00226'!E123+'00282'!E123+'00328'!E123+'00368'!E123+'10725'!E123+'00498'!E123+'00551'!E123+'00585'!E123+'00982'!E123+'00986'!E123+'00989'!E123+'01019'!E123+'01083'!E123+'01084'!E123+'01144'!E123+'01154'!E123+'11933'!E123+'00446'!E122</f>
        <v>0</v>
      </c>
      <c r="F120" s="159">
        <f>'00111'!F123+'00192'!F123+'00200'!F123+'00226'!F123+'00282'!F123+'00328'!F123+'00368'!F123+'10725'!F123+'00498'!F123+'00551'!F123+'00585'!F123+'00982'!F123+'00986'!F123+'00989'!F123+'01019'!F123+'01083'!F123+'01084'!F123+'01144'!F123+'01154'!F123+'11933'!F123+'00446'!F122</f>
        <v>0</v>
      </c>
      <c r="G120" s="159">
        <f t="shared" si="10"/>
        <v>0</v>
      </c>
      <c r="H120" s="159">
        <f>'00111'!H123+'00192'!H123+'00200'!H123+'00226'!H123+'00282'!H123+'00328'!H123+'00368'!H123+'10725'!H123+'00498'!H123+'00551'!H123+'00585'!H123+'00982'!H123+'00986'!H123+'00989'!H123+'01019'!H123+'01083'!H123+'01084'!H123+'01144'!H123+'01154'!H123+'11933'!H123+'00446'!H122</f>
        <v>0</v>
      </c>
      <c r="I120" s="164">
        <f>'00111'!I123+'00192'!I123+'00200'!I123+'00226'!I123+'00282'!I123+'00328'!I123+'00368'!I123+'10725'!I123+'00498'!I123+'00551'!I123+'00585'!I123+'00982'!I123+'00986'!I123+'00989'!I123+'01019'!I123+'01083'!I123+'01084'!I123+'01144'!I123+'01154'!I123+'11933'!I123+'00446'!I122</f>
        <v>0</v>
      </c>
      <c r="J120" s="165">
        <f t="shared" si="11"/>
        <v>0</v>
      </c>
      <c r="K120" s="166">
        <f>'00111'!K123+'00192'!K123+'00200'!K123+'00226'!K123+'00282'!K123+'00328'!K123+'00368'!K123+'10725'!K123+'00498'!K123+'00551'!K123+'00585'!K123+'00982'!K123+'00986'!K123+'00989'!K123+'01019'!K123+'01083'!K123+'01084'!K123+'01144'!K123+'01154'!K123+'11933'!K123+'00446'!K122</f>
        <v>0</v>
      </c>
    </row>
    <row r="121" spans="1:11" x14ac:dyDescent="0.25">
      <c r="A121" s="15" t="s">
        <v>139</v>
      </c>
      <c r="B121" s="13" t="s">
        <v>140</v>
      </c>
      <c r="C121" s="11">
        <f>'00111'!C124+'00192'!C124+'00200'!C124+'00226'!C124+'00282'!C124+'00328'!C124+'00368'!C124+'10725'!C124+'00498'!C124+'00551'!C124+'00585'!C124+'00982'!C124+'00986'!C124+'00989'!C124+'01019'!C124+'01083'!C124+'01084'!C124+'01144'!C124+'01154'!C124+'11933'!C124+'00446'!C123</f>
        <v>4</v>
      </c>
      <c r="D121" s="12">
        <f t="shared" si="13"/>
        <v>1500</v>
      </c>
      <c r="E121" s="16">
        <f>'00111'!E124+'00192'!E124+'00200'!E124+'00226'!E124+'00282'!E124+'00328'!E124+'00368'!E124+'10725'!E124+'00498'!E124+'00551'!E124+'00585'!E124+'00982'!E124+'00986'!E124+'00989'!E124+'01019'!E124+'01083'!E124+'01084'!E124+'01144'!E124+'01154'!E124+'11933'!E124+'00446'!E123</f>
        <v>6000</v>
      </c>
      <c r="F121" s="159">
        <f>'00111'!F124+'00192'!F124+'00200'!F124+'00226'!F124+'00282'!F124+'00328'!F124+'00368'!F124+'10725'!F124+'00498'!F124+'00551'!F124+'00585'!F124+'00982'!F124+'00986'!F124+'00989'!F124+'01019'!F124+'01083'!F124+'01084'!F124+'01144'!F124+'01154'!F124+'11933'!F124+'00446'!F123</f>
        <v>0</v>
      </c>
      <c r="G121" s="159">
        <f t="shared" si="10"/>
        <v>0</v>
      </c>
      <c r="H121" s="159">
        <f>'00111'!H124+'00192'!H124+'00200'!H124+'00226'!H124+'00282'!H124+'00328'!H124+'00368'!H124+'10725'!H124+'00498'!H124+'00551'!H124+'00585'!H124+'00982'!H124+'00986'!H124+'00989'!H124+'01019'!H124+'01083'!H124+'01084'!H124+'01144'!H124+'01154'!H124+'11933'!H124+'00446'!H123</f>
        <v>0</v>
      </c>
      <c r="I121" s="164">
        <f>'00111'!I124+'00192'!I124+'00200'!I124+'00226'!I124+'00282'!I124+'00328'!I124+'00368'!I124+'10725'!I124+'00498'!I124+'00551'!I124+'00585'!I124+'00982'!I124+'00986'!I124+'00989'!I124+'01019'!I124+'01083'!I124+'01084'!I124+'01144'!I124+'01154'!I124+'11933'!I124+'00446'!I123</f>
        <v>0</v>
      </c>
      <c r="J121" s="165">
        <f t="shared" si="11"/>
        <v>0</v>
      </c>
      <c r="K121" s="166">
        <f>'00111'!K124+'00192'!K124+'00200'!K124+'00226'!K124+'00282'!K124+'00328'!K124+'00368'!K124+'10725'!K124+'00498'!K124+'00551'!K124+'00585'!K124+'00982'!K124+'00986'!K124+'00989'!K124+'01019'!K124+'01083'!K124+'01084'!K124+'01144'!K124+'01154'!K124+'11933'!K124+'00446'!K123</f>
        <v>0</v>
      </c>
    </row>
    <row r="122" spans="1:11" x14ac:dyDescent="0.25">
      <c r="A122" s="15" t="s">
        <v>141</v>
      </c>
      <c r="B122" s="13" t="s">
        <v>285</v>
      </c>
      <c r="C122" s="11">
        <f>'00111'!C125+'00192'!C125+'00200'!C125+'00226'!C125+'00282'!C125+'00328'!C125+'00368'!C125+'10725'!C125+'00498'!C125+'00551'!C125+'00585'!C125+'00982'!C125+'00986'!C125+'00989'!C125+'01019'!C125+'01083'!C125+'01084'!C125+'01144'!C125+'01154'!C125+'11933'!C125+'00446'!C124</f>
        <v>1</v>
      </c>
      <c r="D122" s="12">
        <f t="shared" si="13"/>
        <v>5000</v>
      </c>
      <c r="E122" s="16">
        <f>'00111'!E125+'00192'!E125+'00200'!E125+'00226'!E125+'00282'!E125+'00328'!E125+'00368'!E125+'10725'!E125+'00498'!E125+'00551'!E125+'00585'!E125+'00982'!E125+'00986'!E125+'00989'!E125+'01019'!E125+'01083'!E125+'01084'!E125+'01144'!E125+'01154'!E125+'11933'!E125+'00446'!E124</f>
        <v>5000</v>
      </c>
      <c r="F122" s="159">
        <f>'00111'!F125+'00192'!F125+'00200'!F125+'00226'!F125+'00282'!F125+'00328'!F125+'00368'!F125+'10725'!F125+'00498'!F125+'00551'!F125+'00585'!F125+'00982'!F125+'00986'!F125+'00989'!F125+'01019'!F125+'01083'!F125+'01084'!F125+'01144'!F125+'01154'!F125+'11933'!F125+'00446'!F124</f>
        <v>0</v>
      </c>
      <c r="G122" s="159">
        <f t="shared" si="10"/>
        <v>0</v>
      </c>
      <c r="H122" s="159">
        <f>'00111'!H125+'00192'!H125+'00200'!H125+'00226'!H125+'00282'!H125+'00328'!H125+'00368'!H125+'10725'!H125+'00498'!H125+'00551'!H125+'00585'!H125+'00982'!H125+'00986'!H125+'00989'!H125+'01019'!H125+'01083'!H125+'01084'!H125+'01144'!H125+'01154'!H125+'11933'!H125+'00446'!H124</f>
        <v>0</v>
      </c>
      <c r="I122" s="164">
        <f>'00111'!I125+'00192'!I125+'00200'!I125+'00226'!I125+'00282'!I125+'00328'!I125+'00368'!I125+'10725'!I125+'00498'!I125+'00551'!I125+'00585'!I125+'00982'!I125+'00986'!I125+'00989'!I125+'01019'!I125+'01083'!I125+'01084'!I125+'01144'!I125+'01154'!I125+'11933'!I125+'00446'!I124</f>
        <v>0</v>
      </c>
      <c r="J122" s="165">
        <f t="shared" si="11"/>
        <v>0</v>
      </c>
      <c r="K122" s="166">
        <f>'00111'!K125+'00192'!K125+'00200'!K125+'00226'!K125+'00282'!K125+'00328'!K125+'00368'!K125+'10725'!K125+'00498'!K125+'00551'!K125+'00585'!K125+'00982'!K125+'00986'!K125+'00989'!K125+'01019'!K125+'01083'!K125+'01084'!K125+'01144'!K125+'01154'!K125+'11933'!K125+'00446'!K124</f>
        <v>0</v>
      </c>
    </row>
    <row r="123" spans="1:11" ht="36" x14ac:dyDescent="0.25">
      <c r="A123" s="15" t="s">
        <v>142</v>
      </c>
      <c r="B123" s="13" t="s">
        <v>286</v>
      </c>
      <c r="C123" s="11">
        <f>'00111'!C126+'00192'!C126+'00200'!C126+'00226'!C126+'00282'!C126+'00328'!C126+'00368'!C126+'10725'!C126+'00498'!C126+'00551'!C126+'00585'!C126+'00982'!C126+'00986'!C126+'00989'!C126+'01019'!C126+'01083'!C126+'01084'!C126+'01144'!C126+'01154'!C126+'11933'!C126+'00446'!C125</f>
        <v>0</v>
      </c>
      <c r="D123" s="12">
        <f t="shared" si="13"/>
        <v>0</v>
      </c>
      <c r="E123" s="16">
        <f>'00111'!E126+'00192'!E126+'00200'!E126+'00226'!E126+'00282'!E126+'00328'!E126+'00368'!E126+'10725'!E126+'00498'!E126+'00551'!E126+'00585'!E126+'00982'!E126+'00986'!E126+'00989'!E126+'01019'!E126+'01083'!E126+'01084'!E126+'01144'!E126+'01154'!E126+'11933'!E126+'00446'!E125</f>
        <v>0</v>
      </c>
      <c r="F123" s="159">
        <f>'00111'!F126+'00192'!F126+'00200'!F126+'00226'!F126+'00282'!F126+'00328'!F126+'00368'!F126+'10725'!F126+'00498'!F126+'00551'!F126+'00585'!F126+'00982'!F126+'00986'!F126+'00989'!F126+'01019'!F126+'01083'!F126+'01084'!F126+'01144'!F126+'01154'!F126+'11933'!F126+'00446'!F125</f>
        <v>0</v>
      </c>
      <c r="G123" s="159">
        <f t="shared" si="10"/>
        <v>0</v>
      </c>
      <c r="H123" s="159">
        <f>'00111'!H126+'00192'!H126+'00200'!H126+'00226'!H126+'00282'!H126+'00328'!H126+'00368'!H126+'10725'!H126+'00498'!H126+'00551'!H126+'00585'!H126+'00982'!H126+'00986'!H126+'00989'!H126+'01019'!H126+'01083'!H126+'01084'!H126+'01144'!H126+'01154'!H126+'11933'!H126+'00446'!H125</f>
        <v>0</v>
      </c>
      <c r="I123" s="164">
        <f>'00111'!I126+'00192'!I126+'00200'!I126+'00226'!I126+'00282'!I126+'00328'!I126+'00368'!I126+'10725'!I126+'00498'!I126+'00551'!I126+'00585'!I126+'00982'!I126+'00986'!I126+'00989'!I126+'01019'!I126+'01083'!I126+'01084'!I126+'01144'!I126+'01154'!I126+'11933'!I126+'00446'!I125</f>
        <v>0</v>
      </c>
      <c r="J123" s="165">
        <f t="shared" si="11"/>
        <v>0</v>
      </c>
      <c r="K123" s="166">
        <f>'00111'!K126+'00192'!K126+'00200'!K126+'00226'!K126+'00282'!K126+'00328'!K126+'00368'!K126+'10725'!K126+'00498'!K126+'00551'!K126+'00585'!K126+'00982'!K126+'00986'!K126+'00989'!K126+'01019'!K126+'01083'!K126+'01084'!K126+'01144'!K126+'01154'!K126+'11933'!K126+'00446'!K125</f>
        <v>0</v>
      </c>
    </row>
    <row r="124" spans="1:11" ht="24" x14ac:dyDescent="0.25">
      <c r="A124" s="15" t="s">
        <v>143</v>
      </c>
      <c r="B124" s="13" t="s">
        <v>287</v>
      </c>
      <c r="C124" s="11">
        <f>'00111'!C127+'00192'!C127+'00200'!C127+'00226'!C127+'00282'!C127+'00328'!C127+'00368'!C127+'10725'!C127+'00498'!C127+'00551'!C127+'00585'!C127+'00982'!C127+'00986'!C127+'00989'!C127+'01019'!C127+'01083'!C127+'01084'!C127+'01144'!C127+'01154'!C127+'11933'!C127+'00446'!C126</f>
        <v>0</v>
      </c>
      <c r="D124" s="12">
        <f t="shared" si="13"/>
        <v>0</v>
      </c>
      <c r="E124" s="16">
        <f>'00111'!E127+'00192'!E127+'00200'!E127+'00226'!E127+'00282'!E127+'00328'!E127+'00368'!E127+'10725'!E127+'00498'!E127+'00551'!E127+'00585'!E127+'00982'!E127+'00986'!E127+'00989'!E127+'01019'!E127+'01083'!E127+'01084'!E127+'01144'!E127+'01154'!E127+'11933'!E127+'00446'!E126</f>
        <v>0</v>
      </c>
      <c r="F124" s="159">
        <f>'00111'!F127+'00192'!F127+'00200'!F127+'00226'!F127+'00282'!F127+'00328'!F127+'00368'!F127+'10725'!F127+'00498'!F127+'00551'!F127+'00585'!F127+'00982'!F127+'00986'!F127+'00989'!F127+'01019'!F127+'01083'!F127+'01084'!F127+'01144'!F127+'01154'!F127+'11933'!F127+'00446'!F126</f>
        <v>0</v>
      </c>
      <c r="G124" s="159">
        <f t="shared" si="10"/>
        <v>0</v>
      </c>
      <c r="H124" s="159">
        <f>'00111'!H127+'00192'!H127+'00200'!H127+'00226'!H127+'00282'!H127+'00328'!H127+'00368'!H127+'10725'!H127+'00498'!H127+'00551'!H127+'00585'!H127+'00982'!H127+'00986'!H127+'00989'!H127+'01019'!H127+'01083'!H127+'01084'!H127+'01144'!H127+'01154'!H127+'11933'!H127+'00446'!H126</f>
        <v>0</v>
      </c>
      <c r="I124" s="164">
        <f>'00111'!I127+'00192'!I127+'00200'!I127+'00226'!I127+'00282'!I127+'00328'!I127+'00368'!I127+'10725'!I127+'00498'!I127+'00551'!I127+'00585'!I127+'00982'!I127+'00986'!I127+'00989'!I127+'01019'!I127+'01083'!I127+'01084'!I127+'01144'!I127+'01154'!I127+'11933'!I127+'00446'!I126</f>
        <v>0</v>
      </c>
      <c r="J124" s="165">
        <f t="shared" si="11"/>
        <v>0</v>
      </c>
      <c r="K124" s="166">
        <f>'00111'!K127+'00192'!K127+'00200'!K127+'00226'!K127+'00282'!K127+'00328'!K127+'00368'!K127+'10725'!K127+'00498'!K127+'00551'!K127+'00585'!K127+'00982'!K127+'00986'!K127+'00989'!K127+'01019'!K127+'01083'!K127+'01084'!K127+'01144'!K127+'01154'!K127+'11933'!K127+'00446'!K126</f>
        <v>0</v>
      </c>
    </row>
    <row r="125" spans="1:11" x14ac:dyDescent="0.25">
      <c r="A125" s="15" t="s">
        <v>144</v>
      </c>
      <c r="B125" s="13" t="s">
        <v>148</v>
      </c>
      <c r="C125" s="11">
        <f>'00111'!C128+'00192'!C128+'00200'!C128+'00226'!C128+'00282'!C128+'00328'!C128+'00368'!C128+'10725'!C128+'00498'!C128+'00551'!C128+'00585'!C128+'00982'!C128+'00986'!C128+'00989'!C128+'01019'!C128+'01083'!C128+'01084'!C128+'01144'!C128+'01154'!C128+'11933'!C128+'00446'!C127</f>
        <v>0</v>
      </c>
      <c r="D125" s="12">
        <f t="shared" si="13"/>
        <v>0</v>
      </c>
      <c r="E125" s="16">
        <f>'00111'!E128+'00192'!E128+'00200'!E128+'00226'!E128+'00282'!E128+'00328'!E128+'00368'!E128+'10725'!E128+'00498'!E128+'00551'!E128+'00585'!E128+'00982'!E128+'00986'!E128+'00989'!E128+'01019'!E128+'01083'!E128+'01084'!E128+'01144'!E128+'01154'!E128+'11933'!E128+'00446'!E127</f>
        <v>0</v>
      </c>
      <c r="F125" s="159">
        <f>'00111'!F128+'00192'!F128+'00200'!F128+'00226'!F128+'00282'!F128+'00328'!F128+'00368'!F128+'10725'!F128+'00498'!F128+'00551'!F128+'00585'!F128+'00982'!F128+'00986'!F128+'00989'!F128+'01019'!F128+'01083'!F128+'01084'!F128+'01144'!F128+'01154'!F128+'11933'!F128+'00446'!F127</f>
        <v>0</v>
      </c>
      <c r="G125" s="159">
        <f t="shared" si="10"/>
        <v>0</v>
      </c>
      <c r="H125" s="159">
        <f>'00111'!H128+'00192'!H128+'00200'!H128+'00226'!H128+'00282'!H128+'00328'!H128+'00368'!H128+'10725'!H128+'00498'!H128+'00551'!H128+'00585'!H128+'00982'!H128+'00986'!H128+'00989'!H128+'01019'!H128+'01083'!H128+'01084'!H128+'01144'!H128+'01154'!H128+'11933'!H128+'00446'!H127</f>
        <v>0</v>
      </c>
      <c r="I125" s="164">
        <f>'00111'!I128+'00192'!I128+'00200'!I128+'00226'!I128+'00282'!I128+'00328'!I128+'00368'!I128+'10725'!I128+'00498'!I128+'00551'!I128+'00585'!I128+'00982'!I128+'00986'!I128+'00989'!I128+'01019'!I128+'01083'!I128+'01084'!I128+'01144'!I128+'01154'!I128+'11933'!I128+'00446'!I127</f>
        <v>0</v>
      </c>
      <c r="J125" s="165">
        <f t="shared" si="11"/>
        <v>0</v>
      </c>
      <c r="K125" s="166">
        <f>'00111'!K128+'00192'!K128+'00200'!K128+'00226'!K128+'00282'!K128+'00328'!K128+'00368'!K128+'10725'!K128+'00498'!K128+'00551'!K128+'00585'!K128+'00982'!K128+'00986'!K128+'00989'!K128+'01019'!K128+'01083'!K128+'01084'!K128+'01144'!K128+'01154'!K128+'11933'!K128+'00446'!K127</f>
        <v>0</v>
      </c>
    </row>
    <row r="126" spans="1:11" ht="24" x14ac:dyDescent="0.25">
      <c r="A126" s="15" t="s">
        <v>145</v>
      </c>
      <c r="B126" s="13" t="s">
        <v>151</v>
      </c>
      <c r="C126" s="11">
        <f>'00111'!C129+'00192'!C129+'00200'!C129+'00226'!C129+'00282'!C129+'00328'!C129+'00368'!C129+'10725'!C129+'00498'!C129+'00551'!C129+'00585'!C129+'00982'!C129+'00986'!C129+'00989'!C129+'01019'!C129+'01083'!C129+'01084'!C129+'01144'!C129+'01154'!C129+'11933'!C129+'00446'!C128</f>
        <v>0</v>
      </c>
      <c r="D126" s="12">
        <f t="shared" si="13"/>
        <v>0</v>
      </c>
      <c r="E126" s="16">
        <f>'00111'!E129+'00192'!E129+'00200'!E129+'00226'!E129+'00282'!E129+'00328'!E129+'00368'!E129+'10725'!E129+'00498'!E129+'00551'!E129+'00585'!E129+'00982'!E129+'00986'!E129+'00989'!E129+'01019'!E129+'01083'!E129+'01084'!E129+'01144'!E129+'01154'!E129+'11933'!E129+'00446'!E128</f>
        <v>0</v>
      </c>
      <c r="F126" s="159">
        <f>'00111'!F129+'00192'!F129+'00200'!F129+'00226'!F129+'00282'!F129+'00328'!F129+'00368'!F129+'10725'!F129+'00498'!F129+'00551'!F129+'00585'!F129+'00982'!F129+'00986'!F129+'00989'!F129+'01019'!F129+'01083'!F129+'01084'!F129+'01144'!F129+'01154'!F129+'11933'!F129+'00446'!F128</f>
        <v>0</v>
      </c>
      <c r="G126" s="159">
        <f t="shared" si="10"/>
        <v>0</v>
      </c>
      <c r="H126" s="159">
        <f>'00111'!H129+'00192'!H129+'00200'!H129+'00226'!H129+'00282'!H129+'00328'!H129+'00368'!H129+'10725'!H129+'00498'!H129+'00551'!H129+'00585'!H129+'00982'!H129+'00986'!H129+'00989'!H129+'01019'!H129+'01083'!H129+'01084'!H129+'01144'!H129+'01154'!H129+'11933'!H129+'00446'!H128</f>
        <v>0</v>
      </c>
      <c r="I126" s="164">
        <f>'00111'!I129+'00192'!I129+'00200'!I129+'00226'!I129+'00282'!I129+'00328'!I129+'00368'!I129+'10725'!I129+'00498'!I129+'00551'!I129+'00585'!I129+'00982'!I129+'00986'!I129+'00989'!I129+'01019'!I129+'01083'!I129+'01084'!I129+'01144'!I129+'01154'!I129+'11933'!I129+'00446'!I128</f>
        <v>0</v>
      </c>
      <c r="J126" s="165">
        <f t="shared" si="11"/>
        <v>0</v>
      </c>
      <c r="K126" s="166">
        <f>'00111'!K129+'00192'!K129+'00200'!K129+'00226'!K129+'00282'!K129+'00328'!K129+'00368'!K129+'10725'!K129+'00498'!K129+'00551'!K129+'00585'!K129+'00982'!K129+'00986'!K129+'00989'!K129+'01019'!K129+'01083'!K129+'01084'!K129+'01144'!K129+'01154'!K129+'11933'!K129+'00446'!K128</f>
        <v>0</v>
      </c>
    </row>
    <row r="127" spans="1:11" x14ac:dyDescent="0.25">
      <c r="A127" s="15" t="s">
        <v>146</v>
      </c>
      <c r="B127" s="13" t="s">
        <v>336</v>
      </c>
      <c r="C127" s="11">
        <f>'00111'!C130+'00192'!C130+'00200'!C130+'00226'!C130+'00282'!C130+'00328'!C130+'00368'!C130+'10725'!C130+'00498'!C130+'00551'!C130+'00585'!C130+'00982'!C130+'00986'!C130+'00989'!C130+'01019'!C130+'01083'!C130+'01084'!C130+'01144'!C130+'01154'!C130+'11933'!C130+'00446'!C129</f>
        <v>31</v>
      </c>
      <c r="D127" s="12">
        <f t="shared" si="13"/>
        <v>569.35483870967744</v>
      </c>
      <c r="E127" s="16">
        <f>'00111'!E130+'00192'!E130+'00200'!E130+'00226'!E130+'00282'!E130+'00328'!E130+'00368'!E130+'10725'!E130+'00498'!E130+'00551'!E130+'00585'!E130+'00982'!E130+'00986'!E130+'00989'!E130+'01019'!E130+'01083'!E130+'01084'!E130+'01144'!E130+'01154'!E130+'11933'!E130+'00446'!E129</f>
        <v>17650</v>
      </c>
      <c r="F127" s="159">
        <f>'00111'!F130+'00192'!F130+'00200'!F130+'00226'!F130+'00282'!F130+'00328'!F130+'00368'!F130+'10725'!F130+'00498'!F130+'00551'!F130+'00585'!F130+'00982'!F130+'00986'!F130+'00989'!F130+'01019'!F130+'01083'!F130+'01084'!F130+'01144'!F130+'01154'!F130+'11933'!F130+'00446'!F129</f>
        <v>15</v>
      </c>
      <c r="G127" s="159">
        <f t="shared" si="10"/>
        <v>138</v>
      </c>
      <c r="H127" s="159">
        <f>'00111'!H130+'00192'!H130+'00200'!H130+'00226'!H130+'00282'!H130+'00328'!H130+'00368'!H130+'10725'!H130+'00498'!H130+'00551'!H130+'00585'!H130+'00982'!H130+'00986'!H130+'00989'!H130+'01019'!H130+'01083'!H130+'01084'!H130+'01144'!H130+'01154'!H130+'11933'!H130+'00446'!H129</f>
        <v>2070</v>
      </c>
      <c r="I127" s="164">
        <f>'00111'!I130+'00192'!I130+'00200'!I130+'00226'!I130+'00282'!I130+'00328'!I130+'00368'!I130+'10725'!I130+'00498'!I130+'00551'!I130+'00585'!I130+'00982'!I130+'00986'!I130+'00989'!I130+'01019'!I130+'01083'!I130+'01084'!I130+'01144'!I130+'01154'!I130+'11933'!I130+'00446'!I129</f>
        <v>0</v>
      </c>
      <c r="J127" s="165">
        <f t="shared" si="11"/>
        <v>0</v>
      </c>
      <c r="K127" s="166">
        <f>'00111'!K130+'00192'!K130+'00200'!K130+'00226'!K130+'00282'!K130+'00328'!K130+'00368'!K130+'10725'!K130+'00498'!K130+'00551'!K130+'00585'!K130+'00982'!K130+'00986'!K130+'00989'!K130+'01019'!K130+'01083'!K130+'01084'!K130+'01144'!K130+'01154'!K130+'11933'!K130+'00446'!K129</f>
        <v>0</v>
      </c>
    </row>
    <row r="128" spans="1:11" x14ac:dyDescent="0.25">
      <c r="A128" s="15" t="s">
        <v>147</v>
      </c>
      <c r="B128" s="13" t="s">
        <v>311</v>
      </c>
      <c r="C128" s="11">
        <f>'00111'!C131+'00192'!C131+'00200'!C131+'00226'!C131+'00282'!C131+'00328'!C131+'00368'!C131+'10725'!C131+'00498'!C131+'00551'!C131+'00585'!C131+'00982'!C131+'00986'!C131+'00989'!C131+'01019'!C131+'01083'!C131+'01084'!C131+'01144'!C131+'01154'!C131+'11933'!C131+'00446'!C130</f>
        <v>3</v>
      </c>
      <c r="D128" s="12">
        <f t="shared" si="13"/>
        <v>933.33333333333337</v>
      </c>
      <c r="E128" s="16">
        <f>'00111'!E131+'00192'!E131+'00200'!E131+'00226'!E131+'00282'!E131+'00328'!E131+'00368'!E131+'10725'!E131+'00498'!E131+'00551'!E131+'00585'!E131+'00982'!E131+'00986'!E131+'00989'!E131+'01019'!E131+'01083'!E131+'01084'!E131+'01144'!E131+'01154'!E131+'11933'!E131+'00446'!E130</f>
        <v>2800</v>
      </c>
      <c r="F128" s="159">
        <f>'00111'!F131+'00192'!F131+'00200'!F131+'00226'!F131+'00282'!F131+'00328'!F131+'00368'!F131+'10725'!F131+'00498'!F131+'00551'!F131+'00585'!F131+'00982'!F131+'00986'!F131+'00989'!F131+'01019'!F131+'01083'!F131+'01084'!F131+'01144'!F131+'01154'!F131+'11933'!F131+'00446'!F130</f>
        <v>0</v>
      </c>
      <c r="G128" s="159">
        <f t="shared" si="10"/>
        <v>0</v>
      </c>
      <c r="H128" s="159">
        <f>'00111'!H131+'00192'!H131+'00200'!H131+'00226'!H131+'00282'!H131+'00328'!H131+'00368'!H131+'10725'!H131+'00498'!H131+'00551'!H131+'00585'!H131+'00982'!H131+'00986'!H131+'00989'!H131+'01019'!H131+'01083'!H131+'01084'!H131+'01144'!H131+'01154'!H131+'11933'!H131+'00446'!H130</f>
        <v>0</v>
      </c>
      <c r="I128" s="164">
        <f>'00111'!I131+'00192'!I131+'00200'!I131+'00226'!I131+'00282'!I131+'00328'!I131+'00368'!I131+'10725'!I131+'00498'!I131+'00551'!I131+'00585'!I131+'00982'!I131+'00986'!I131+'00989'!I131+'01019'!I131+'01083'!I131+'01084'!I131+'01144'!I131+'01154'!I131+'11933'!I131+'00446'!I130</f>
        <v>0</v>
      </c>
      <c r="J128" s="165">
        <f t="shared" si="11"/>
        <v>0</v>
      </c>
      <c r="K128" s="166">
        <f>'00111'!K131+'00192'!K131+'00200'!K131+'00226'!K131+'00282'!K131+'00328'!K131+'00368'!K131+'10725'!K131+'00498'!K131+'00551'!K131+'00585'!K131+'00982'!K131+'00986'!K131+'00989'!K131+'01019'!K131+'01083'!K131+'01084'!K131+'01144'!K131+'01154'!K131+'11933'!K131+'00446'!K130</f>
        <v>0</v>
      </c>
    </row>
    <row r="129" spans="1:11" x14ac:dyDescent="0.25">
      <c r="A129" s="15" t="s">
        <v>149</v>
      </c>
      <c r="B129" s="13" t="s">
        <v>312</v>
      </c>
      <c r="C129" s="11">
        <f>'00111'!C132+'00192'!C132+'00200'!C132+'00226'!C132+'00282'!C132+'00328'!C132+'00368'!C132+'10725'!C132+'00498'!C132+'00551'!C132+'00585'!C132+'00982'!C132+'00986'!C132+'00989'!C132+'01019'!C132+'01083'!C132+'01084'!C132+'01144'!C132+'01154'!C132+'11933'!C132+'00446'!C131</f>
        <v>1</v>
      </c>
      <c r="D129" s="12">
        <f t="shared" si="13"/>
        <v>1500</v>
      </c>
      <c r="E129" s="16">
        <f>'00111'!E132+'00192'!E132+'00200'!E132+'00226'!E132+'00282'!E132+'00328'!E132+'00368'!E132+'10725'!E132+'00498'!E132+'00551'!E132+'00585'!E132+'00982'!E132+'00986'!E132+'00989'!E132+'01019'!E132+'01083'!E132+'01084'!E132+'01144'!E132+'01154'!E132+'11933'!E132+'00446'!E131</f>
        <v>1500</v>
      </c>
      <c r="F129" s="159">
        <f>'00111'!F132+'00192'!F132+'00200'!F132+'00226'!F132+'00282'!F132+'00328'!F132+'00368'!F132+'10725'!F132+'00498'!F132+'00551'!F132+'00585'!F132+'00982'!F132+'00986'!F132+'00989'!F132+'01019'!F132+'01083'!F132+'01084'!F132+'01144'!F132+'01154'!F132+'11933'!F132+'00446'!F131</f>
        <v>0</v>
      </c>
      <c r="G129" s="159">
        <f t="shared" si="10"/>
        <v>0</v>
      </c>
      <c r="H129" s="159">
        <f>'00111'!H132+'00192'!H132+'00200'!H132+'00226'!H132+'00282'!H132+'00328'!H132+'00368'!H132+'10725'!H132+'00498'!H132+'00551'!H132+'00585'!H132+'00982'!H132+'00986'!H132+'00989'!H132+'01019'!H132+'01083'!H132+'01084'!H132+'01144'!H132+'01154'!H132+'11933'!H132+'00446'!H131</f>
        <v>0</v>
      </c>
      <c r="I129" s="164">
        <f>'00111'!I132+'00192'!I132+'00200'!I132+'00226'!I132+'00282'!I132+'00328'!I132+'00368'!I132+'10725'!I132+'00498'!I132+'00551'!I132+'00585'!I132+'00982'!I132+'00986'!I132+'00989'!I132+'01019'!I132+'01083'!I132+'01084'!I132+'01144'!I132+'01154'!I132+'11933'!I132+'00446'!I131</f>
        <v>0</v>
      </c>
      <c r="J129" s="165">
        <f t="shared" si="11"/>
        <v>0</v>
      </c>
      <c r="K129" s="166">
        <f>'00111'!K132+'00192'!K132+'00200'!K132+'00226'!K132+'00282'!K132+'00328'!K132+'00368'!K132+'10725'!K132+'00498'!K132+'00551'!K132+'00585'!K132+'00982'!K132+'00986'!K132+'00989'!K132+'01019'!K132+'01083'!K132+'01084'!K132+'01144'!K132+'01154'!K132+'11933'!K132+'00446'!K131</f>
        <v>0</v>
      </c>
    </row>
    <row r="130" spans="1:11" x14ac:dyDescent="0.25">
      <c r="A130" s="15" t="s">
        <v>150</v>
      </c>
      <c r="B130" s="13" t="s">
        <v>313</v>
      </c>
      <c r="C130" s="11">
        <f>'00111'!C133+'00192'!C133+'00200'!C133+'00226'!C133+'00282'!C133+'00328'!C133+'00368'!C133+'10725'!C133+'00498'!C133+'00551'!C133+'00585'!C133+'00982'!C133+'00986'!C133+'00989'!C133+'01019'!C133+'01083'!C133+'01084'!C133+'01144'!C133+'01154'!C133+'11933'!C133+'00446'!C132</f>
        <v>6</v>
      </c>
      <c r="D130" s="12">
        <f t="shared" si="13"/>
        <v>7083.333333333333</v>
      </c>
      <c r="E130" s="16">
        <f>'00111'!E133+'00192'!E133+'00200'!E133+'00226'!E133+'00282'!E133+'00328'!E133+'00368'!E133+'10725'!E133+'00498'!E133+'00551'!E133+'00585'!E133+'00982'!E133+'00986'!E133+'00989'!E133+'01019'!E133+'01083'!E133+'01084'!E133+'01144'!E133+'01154'!E133+'11933'!E133+'00446'!E132</f>
        <v>42500</v>
      </c>
      <c r="F130" s="159">
        <f>'00111'!F133+'00192'!F133+'00200'!F133+'00226'!F133+'00282'!F133+'00328'!F133+'00368'!F133+'10725'!F133+'00498'!F133+'00551'!F133+'00585'!F133+'00982'!F133+'00986'!F133+'00989'!F133+'01019'!F133+'01083'!F133+'01084'!F133+'01144'!F133+'01154'!F133+'11933'!F133+'00446'!F132</f>
        <v>0</v>
      </c>
      <c r="G130" s="159">
        <f t="shared" si="10"/>
        <v>0</v>
      </c>
      <c r="H130" s="159">
        <f>'00111'!H133+'00192'!H133+'00200'!H133+'00226'!H133+'00282'!H133+'00328'!H133+'00368'!H133+'10725'!H133+'00498'!H133+'00551'!H133+'00585'!H133+'00982'!H133+'00986'!H133+'00989'!H133+'01019'!H133+'01083'!H133+'01084'!H133+'01144'!H133+'01154'!H133+'11933'!H133+'00446'!H132</f>
        <v>0</v>
      </c>
      <c r="I130" s="164">
        <f>'00111'!I133+'00192'!I133+'00200'!I133+'00226'!I133+'00282'!I133+'00328'!I133+'00368'!I133+'10725'!I133+'00498'!I133+'00551'!I133+'00585'!I133+'00982'!I133+'00986'!I133+'00989'!I133+'01019'!I133+'01083'!I133+'01084'!I133+'01144'!I133+'01154'!I133+'11933'!I133+'00446'!I132</f>
        <v>0</v>
      </c>
      <c r="J130" s="165">
        <f t="shared" si="11"/>
        <v>0</v>
      </c>
      <c r="K130" s="166">
        <f>'00111'!K133+'00192'!K133+'00200'!K133+'00226'!K133+'00282'!K133+'00328'!K133+'00368'!K133+'10725'!K133+'00498'!K133+'00551'!K133+'00585'!K133+'00982'!K133+'00986'!K133+'00989'!K133+'01019'!K133+'01083'!K133+'01084'!K133+'01144'!K133+'01154'!K133+'11933'!K133+'00446'!K132</f>
        <v>0</v>
      </c>
    </row>
    <row r="131" spans="1:11" x14ac:dyDescent="0.25">
      <c r="A131" s="15" t="s">
        <v>152</v>
      </c>
      <c r="B131" s="13" t="s">
        <v>314</v>
      </c>
      <c r="C131" s="11">
        <f>'00111'!C134+'00192'!C134+'00200'!C134+'00226'!C134+'00282'!C134+'00328'!C134+'00368'!C134+'10725'!C134+'00498'!C134+'00551'!C134+'00585'!C134+'00982'!C134+'00986'!C134+'00989'!C134+'01019'!C134+'01083'!C134+'01084'!C134+'01144'!C134+'01154'!C134+'11933'!C134+'00446'!C133</f>
        <v>0</v>
      </c>
      <c r="D131" s="12">
        <f t="shared" si="13"/>
        <v>0</v>
      </c>
      <c r="E131" s="16">
        <f>'00111'!E134+'00192'!E134+'00200'!E134+'00226'!E134+'00282'!E134+'00328'!E134+'00368'!E134+'10725'!E134+'00498'!E134+'00551'!E134+'00585'!E134+'00982'!E134+'00986'!E134+'00989'!E134+'01019'!E134+'01083'!E134+'01084'!E134+'01144'!E134+'01154'!E134+'11933'!E134+'00446'!E133</f>
        <v>0</v>
      </c>
      <c r="F131" s="159">
        <f>'00111'!F134+'00192'!F134+'00200'!F134+'00226'!F134+'00282'!F134+'00328'!F134+'00368'!F134+'10725'!F134+'00498'!F134+'00551'!F134+'00585'!F134+'00982'!F134+'00986'!F134+'00989'!F134+'01019'!F134+'01083'!F134+'01084'!F134+'01144'!F134+'01154'!F134+'11933'!F134+'00446'!F133</f>
        <v>0</v>
      </c>
      <c r="G131" s="159">
        <f t="shared" si="10"/>
        <v>0</v>
      </c>
      <c r="H131" s="159">
        <f>'00111'!H134+'00192'!H134+'00200'!H134+'00226'!H134+'00282'!H134+'00328'!H134+'00368'!H134+'10725'!H134+'00498'!H134+'00551'!H134+'00585'!H134+'00982'!H134+'00986'!H134+'00989'!H134+'01019'!H134+'01083'!H134+'01084'!H134+'01144'!H134+'01154'!H134+'11933'!H134+'00446'!H133</f>
        <v>0</v>
      </c>
      <c r="I131" s="164">
        <f>'00111'!I134+'00192'!I134+'00200'!I134+'00226'!I134+'00282'!I134+'00328'!I134+'00368'!I134+'10725'!I134+'00498'!I134+'00551'!I134+'00585'!I134+'00982'!I134+'00986'!I134+'00989'!I134+'01019'!I134+'01083'!I134+'01084'!I134+'01144'!I134+'01154'!I134+'11933'!I134+'00446'!I133</f>
        <v>0</v>
      </c>
      <c r="J131" s="165">
        <f t="shared" si="11"/>
        <v>0</v>
      </c>
      <c r="K131" s="166">
        <f>'00111'!K134+'00192'!K134+'00200'!K134+'00226'!K134+'00282'!K134+'00328'!K134+'00368'!K134+'10725'!K134+'00498'!K134+'00551'!K134+'00585'!K134+'00982'!K134+'00986'!K134+'00989'!K134+'01019'!K134+'01083'!K134+'01084'!K134+'01144'!K134+'01154'!K134+'11933'!K134+'00446'!K133</f>
        <v>0</v>
      </c>
    </row>
    <row r="132" spans="1:11" x14ac:dyDescent="0.25">
      <c r="A132" s="25" t="s">
        <v>153</v>
      </c>
      <c r="B132" s="30" t="s">
        <v>154</v>
      </c>
      <c r="C132" s="27">
        <f>SUM(C133:C168)</f>
        <v>501</v>
      </c>
      <c r="D132" s="28">
        <f>E132/C132</f>
        <v>3868.8622754491016</v>
      </c>
      <c r="E132" s="28">
        <f>SUM(E133:E168)</f>
        <v>1938300</v>
      </c>
      <c r="F132" s="192">
        <f>SUM(F133:F168)</f>
        <v>178</v>
      </c>
      <c r="G132" s="192">
        <f>H132/F132</f>
        <v>2447.3647808988762</v>
      </c>
      <c r="H132" s="192">
        <f>SUM(H133:H168)</f>
        <v>435630.93099999998</v>
      </c>
      <c r="I132" s="162">
        <f>SUM(I133:I168)</f>
        <v>12</v>
      </c>
      <c r="J132" s="163">
        <f>K132/I132</f>
        <v>3148.5833333333335</v>
      </c>
      <c r="K132" s="163">
        <f>SUM(K133:K168)</f>
        <v>37783</v>
      </c>
    </row>
    <row r="133" spans="1:11" x14ac:dyDescent="0.25">
      <c r="A133" s="15" t="s">
        <v>155</v>
      </c>
      <c r="B133" s="13" t="s">
        <v>315</v>
      </c>
      <c r="C133" s="11">
        <f>'00111'!C136+'00192'!C136+'00200'!C136+'00226'!C136+'00282'!C136+'00328'!C136+'00368'!C136+'10725'!C136+'00498'!C136+'00551'!C136+'00585'!C136+'00982'!C136+'00986'!C136+'00989'!C136+'01019'!C136+'01083'!C136+'01084'!C136+'01144'!C136+'01154'!C136+'11933'!C136+'00446'!C135</f>
        <v>11</v>
      </c>
      <c r="D133" s="12">
        <f t="shared" ref="D133:D157" si="15">IFERROR((E133/C133),0)</f>
        <v>13077.272727272728</v>
      </c>
      <c r="E133" s="16">
        <f>'00111'!E136+'00192'!E136+'00200'!E136+'00226'!E136+'00282'!E136+'00328'!E136+'00368'!E136+'10725'!E136+'00498'!E136+'00551'!E136+'00585'!E136+'00982'!E136+'00986'!E136+'00989'!E136+'01019'!E136+'01083'!E136+'01084'!E136+'01144'!E136+'01154'!E136+'11933'!E136+'00446'!E135</f>
        <v>143850</v>
      </c>
      <c r="F133" s="159">
        <f>'00111'!F136+'00192'!F136+'00200'!F136+'00226'!F136+'00282'!F136+'00328'!F136+'00368'!F136+'10725'!F136+'00498'!F136+'00551'!F136+'00585'!F136+'00982'!F136+'00986'!F136+'00989'!F136+'01019'!F136+'01083'!F136+'01084'!F136+'01144'!F136+'01154'!F136+'11933'!F136+'00446'!F135</f>
        <v>2</v>
      </c>
      <c r="G133" s="159">
        <f t="shared" ref="G133:G185" si="16">IFERROR((H133/F133),0)</f>
        <v>8792.5</v>
      </c>
      <c r="H133" s="159">
        <f>'00111'!H136+'00192'!H136+'00200'!H136+'00226'!H136+'00282'!H136+'00328'!H136+'00368'!H136+'10725'!H136+'00498'!H136+'00551'!H136+'00585'!H136+'00982'!H136+'00986'!H136+'00989'!H136+'01019'!H136+'01083'!H136+'01084'!H136+'01144'!H136+'01154'!H136+'11933'!H136+'00446'!H135</f>
        <v>17585</v>
      </c>
      <c r="I133" s="164">
        <f>'00111'!I136+'00192'!I136+'00200'!I136+'00226'!I136+'00282'!I136+'00328'!I136+'00368'!I136+'10725'!I136+'00498'!I136+'00551'!I136+'00585'!I136+'00982'!I136+'00986'!I136+'00989'!I136+'01019'!I136+'01083'!I136+'01084'!I136+'01144'!I136+'01154'!I136+'11933'!I136+'00446'!I135</f>
        <v>0</v>
      </c>
      <c r="J133" s="165">
        <f t="shared" ref="J133:J185" si="17">IFERROR((K133/I133),0)</f>
        <v>0</v>
      </c>
      <c r="K133" s="166">
        <f>'00111'!K136+'00192'!K136+'00200'!K136+'00226'!K136+'00282'!K136+'00328'!K136+'00368'!K136+'10725'!K136+'00498'!K136+'00551'!K136+'00585'!K136+'00982'!K136+'00986'!K136+'00989'!K136+'01019'!K136+'01083'!K136+'01084'!K136+'01144'!K136+'01154'!K136+'11933'!K136+'00446'!K135</f>
        <v>0</v>
      </c>
    </row>
    <row r="134" spans="1:11" x14ac:dyDescent="0.25">
      <c r="A134" s="15" t="s">
        <v>156</v>
      </c>
      <c r="B134" s="13" t="s">
        <v>157</v>
      </c>
      <c r="C134" s="11">
        <f>'00111'!C137+'00192'!C137+'00200'!C137+'00226'!C137+'00282'!C137+'00328'!C137+'00368'!C137+'10725'!C137+'00498'!C137+'00551'!C137+'00585'!C137+'00982'!C137+'00986'!C137+'00989'!C137+'01019'!C137+'01083'!C137+'01084'!C137+'01144'!C137+'01154'!C137+'11933'!C137+'00446'!C136</f>
        <v>11</v>
      </c>
      <c r="D134" s="12">
        <f t="shared" si="15"/>
        <v>2545.4545454545455</v>
      </c>
      <c r="E134" s="16">
        <f>'00111'!E137+'00192'!E137+'00200'!E137+'00226'!E137+'00282'!E137+'00328'!E137+'00368'!E137+'10725'!E137+'00498'!E137+'00551'!E137+'00585'!E137+'00982'!E137+'00986'!E137+'00989'!E137+'01019'!E137+'01083'!E137+'01084'!E137+'01144'!E137+'01154'!E137+'11933'!E137+'00446'!E136</f>
        <v>28000</v>
      </c>
      <c r="F134" s="159">
        <f>'00111'!F137+'00192'!F137+'00200'!F137+'00226'!F137+'00282'!F137+'00328'!F137+'00368'!F137+'10725'!F137+'00498'!F137+'00551'!F137+'00585'!F137+'00982'!F137+'00986'!F137+'00989'!F137+'01019'!F137+'01083'!F137+'01084'!F137+'01144'!F137+'01154'!F137+'11933'!F137+'00446'!F136</f>
        <v>0</v>
      </c>
      <c r="G134" s="159">
        <f t="shared" si="16"/>
        <v>0</v>
      </c>
      <c r="H134" s="159">
        <f>'00111'!H137+'00192'!H137+'00200'!H137+'00226'!H137+'00282'!H137+'00328'!H137+'00368'!H137+'10725'!H137+'00498'!H137+'00551'!H137+'00585'!H137+'00982'!H137+'00986'!H137+'00989'!H137+'01019'!H137+'01083'!H137+'01084'!H137+'01144'!H137+'01154'!H137+'11933'!H137+'00446'!H136</f>
        <v>0</v>
      </c>
      <c r="I134" s="164">
        <f>'00111'!I137+'00192'!I137+'00200'!I137+'00226'!I137+'00282'!I137+'00328'!I137+'00368'!I137+'10725'!I137+'00498'!I137+'00551'!I137+'00585'!I137+'00982'!I137+'00986'!I137+'00989'!I137+'01019'!I137+'01083'!I137+'01084'!I137+'01144'!I137+'01154'!I137+'11933'!I137+'00446'!I136</f>
        <v>0</v>
      </c>
      <c r="J134" s="165">
        <f t="shared" si="17"/>
        <v>0</v>
      </c>
      <c r="K134" s="166">
        <f>'00111'!K137+'00192'!K137+'00200'!K137+'00226'!K137+'00282'!K137+'00328'!K137+'00368'!K137+'10725'!K137+'00498'!K137+'00551'!K137+'00585'!K137+'00982'!K137+'00986'!K137+'00989'!K137+'01019'!K137+'01083'!K137+'01084'!K137+'01144'!K137+'01154'!K137+'11933'!K137+'00446'!K136</f>
        <v>0</v>
      </c>
    </row>
    <row r="135" spans="1:11" x14ac:dyDescent="0.25">
      <c r="A135" s="15" t="s">
        <v>158</v>
      </c>
      <c r="B135" s="13" t="s">
        <v>159</v>
      </c>
      <c r="C135" s="11">
        <f>'00111'!C138+'00192'!C138+'00200'!C138+'00226'!C138+'00282'!C138+'00328'!C138+'00368'!C138+'10725'!C138+'00498'!C138+'00551'!C138+'00585'!C138+'00982'!C138+'00986'!C138+'00989'!C138+'01019'!C138+'01083'!C138+'01084'!C138+'01144'!C138+'01154'!C138+'11933'!C138+'00446'!C137</f>
        <v>4</v>
      </c>
      <c r="D135" s="12">
        <f t="shared" si="15"/>
        <v>3000</v>
      </c>
      <c r="E135" s="16">
        <f>'00111'!E138+'00192'!E138+'00200'!E138+'00226'!E138+'00282'!E138+'00328'!E138+'00368'!E138+'10725'!E138+'00498'!E138+'00551'!E138+'00585'!E138+'00982'!E138+'00986'!E138+'00989'!E138+'01019'!E138+'01083'!E138+'01084'!E138+'01144'!E138+'01154'!E138+'11933'!E138+'00446'!E137</f>
        <v>12000</v>
      </c>
      <c r="F135" s="159">
        <f>'00111'!F138+'00192'!F138+'00200'!F138+'00226'!F138+'00282'!F138+'00328'!F138+'00368'!F138+'10725'!F138+'00498'!F138+'00551'!F138+'00585'!F138+'00982'!F138+'00986'!F138+'00989'!F138+'01019'!F138+'01083'!F138+'01084'!F138+'01144'!F138+'01154'!F138+'11933'!F138+'00446'!F137</f>
        <v>0</v>
      </c>
      <c r="G135" s="159">
        <f t="shared" si="16"/>
        <v>0</v>
      </c>
      <c r="H135" s="159">
        <f>'00111'!H138+'00192'!H138+'00200'!H138+'00226'!H138+'00282'!H138+'00328'!H138+'00368'!H138+'10725'!H138+'00498'!H138+'00551'!H138+'00585'!H138+'00982'!H138+'00986'!H138+'00989'!H138+'01019'!H138+'01083'!H138+'01084'!H138+'01144'!H138+'01154'!H138+'11933'!H138+'00446'!H137</f>
        <v>0</v>
      </c>
      <c r="I135" s="164">
        <f>'00111'!I138+'00192'!I138+'00200'!I138+'00226'!I138+'00282'!I138+'00328'!I138+'00368'!I138+'10725'!I138+'00498'!I138+'00551'!I138+'00585'!I138+'00982'!I138+'00986'!I138+'00989'!I138+'01019'!I138+'01083'!I138+'01084'!I138+'01144'!I138+'01154'!I138+'11933'!I138+'00446'!I137</f>
        <v>0</v>
      </c>
      <c r="J135" s="165">
        <f t="shared" si="17"/>
        <v>0</v>
      </c>
      <c r="K135" s="166">
        <f>'00111'!K138+'00192'!K138+'00200'!K138+'00226'!K138+'00282'!K138+'00328'!K138+'00368'!K138+'10725'!K138+'00498'!K138+'00551'!K138+'00585'!K138+'00982'!K138+'00986'!K138+'00989'!K138+'01019'!K138+'01083'!K138+'01084'!K138+'01144'!K138+'01154'!K138+'11933'!K138+'00446'!K137</f>
        <v>0</v>
      </c>
    </row>
    <row r="136" spans="1:11" x14ac:dyDescent="0.25">
      <c r="A136" s="15" t="s">
        <v>160</v>
      </c>
      <c r="B136" s="13" t="s">
        <v>161</v>
      </c>
      <c r="C136" s="11">
        <f>'00111'!C139+'00192'!C139+'00200'!C139+'00226'!C139+'00282'!C139+'00328'!C139+'00368'!C139+'10725'!C139+'00498'!C139+'00551'!C139+'00585'!C139+'00982'!C139+'00986'!C139+'00989'!C139+'01019'!C139+'01083'!C139+'01084'!C139+'01144'!C139+'01154'!C139+'11933'!C139+'00446'!C138</f>
        <v>11</v>
      </c>
      <c r="D136" s="12">
        <f t="shared" si="15"/>
        <v>3681.818181818182</v>
      </c>
      <c r="E136" s="16">
        <f>'00111'!E139+'00192'!E139+'00200'!E139+'00226'!E139+'00282'!E139+'00328'!E139+'00368'!E139+'10725'!E139+'00498'!E139+'00551'!E139+'00585'!E139+'00982'!E139+'00986'!E139+'00989'!E139+'01019'!E139+'01083'!E139+'01084'!E139+'01144'!E139+'01154'!E139+'11933'!E139+'00446'!E138</f>
        <v>40500</v>
      </c>
      <c r="F136" s="159">
        <f>'00111'!F139+'00192'!F139+'00200'!F139+'00226'!F139+'00282'!F139+'00328'!F139+'00368'!F139+'10725'!F139+'00498'!F139+'00551'!F139+'00585'!F139+'00982'!F139+'00986'!F139+'00989'!F139+'01019'!F139+'01083'!F139+'01084'!F139+'01144'!F139+'01154'!F139+'11933'!F139+'00446'!F138</f>
        <v>0</v>
      </c>
      <c r="G136" s="159">
        <f t="shared" si="16"/>
        <v>0</v>
      </c>
      <c r="H136" s="159">
        <f>'00111'!H139+'00192'!H139+'00200'!H139+'00226'!H139+'00282'!H139+'00328'!H139+'00368'!H139+'10725'!H139+'00498'!H139+'00551'!H139+'00585'!H139+'00982'!H139+'00986'!H139+'00989'!H139+'01019'!H139+'01083'!H139+'01084'!H139+'01144'!H139+'01154'!H139+'11933'!H139+'00446'!H138</f>
        <v>0</v>
      </c>
      <c r="I136" s="164">
        <f>'00111'!I139+'00192'!I139+'00200'!I139+'00226'!I139+'00282'!I139+'00328'!I139+'00368'!I139+'10725'!I139+'00498'!I139+'00551'!I139+'00585'!I139+'00982'!I139+'00986'!I139+'00989'!I139+'01019'!I139+'01083'!I139+'01084'!I139+'01144'!I139+'01154'!I139+'11933'!I139+'00446'!I138</f>
        <v>0</v>
      </c>
      <c r="J136" s="165">
        <f t="shared" si="17"/>
        <v>0</v>
      </c>
      <c r="K136" s="166">
        <f>'00111'!K139+'00192'!K139+'00200'!K139+'00226'!K139+'00282'!K139+'00328'!K139+'00368'!K139+'10725'!K139+'00498'!K139+'00551'!K139+'00585'!K139+'00982'!K139+'00986'!K139+'00989'!K139+'01019'!K139+'01083'!K139+'01084'!K139+'01144'!K139+'01154'!K139+'11933'!K139+'00446'!K138</f>
        <v>0</v>
      </c>
    </row>
    <row r="137" spans="1:11" x14ac:dyDescent="0.25">
      <c r="A137" s="15" t="s">
        <v>162</v>
      </c>
      <c r="B137" s="13" t="s">
        <v>163</v>
      </c>
      <c r="C137" s="11">
        <f>'00111'!C140+'00192'!C140+'00200'!C140+'00226'!C140+'00282'!C140+'00328'!C140+'00368'!C140+'10725'!C140+'00498'!C140+'00551'!C140+'00585'!C140+'00982'!C140+'00986'!C140+'00989'!C140+'01019'!C140+'01083'!C140+'01084'!C140+'01144'!C140+'01154'!C140+'11933'!C140+'00446'!C139</f>
        <v>5</v>
      </c>
      <c r="D137" s="12">
        <f t="shared" si="15"/>
        <v>4500</v>
      </c>
      <c r="E137" s="16">
        <f>'00111'!E140+'00192'!E140+'00200'!E140+'00226'!E140+'00282'!E140+'00328'!E140+'00368'!E140+'10725'!E140+'00498'!E140+'00551'!E140+'00585'!E140+'00982'!E140+'00986'!E140+'00989'!E140+'01019'!E140+'01083'!E140+'01084'!E140+'01144'!E140+'01154'!E140+'11933'!E140+'00446'!E139</f>
        <v>22500</v>
      </c>
      <c r="F137" s="159">
        <f>'00111'!F140+'00192'!F140+'00200'!F140+'00226'!F140+'00282'!F140+'00328'!F140+'00368'!F140+'10725'!F140+'00498'!F140+'00551'!F140+'00585'!F140+'00982'!F140+'00986'!F140+'00989'!F140+'01019'!F140+'01083'!F140+'01084'!F140+'01144'!F140+'01154'!F140+'11933'!F140+'00446'!F139</f>
        <v>1</v>
      </c>
      <c r="G137" s="159">
        <f t="shared" si="16"/>
        <v>32222.22</v>
      </c>
      <c r="H137" s="159">
        <f>'00111'!H140+'00192'!H140+'00200'!H140+'00226'!H140+'00282'!H140+'00328'!H140+'00368'!H140+'10725'!H140+'00498'!H140+'00551'!H140+'00585'!H140+'00982'!H140+'00986'!H140+'00989'!H140+'01019'!H140+'01083'!H140+'01084'!H140+'01144'!H140+'01154'!H140+'11933'!H140+'00446'!H139</f>
        <v>32222.22</v>
      </c>
      <c r="I137" s="164">
        <f>'00111'!I140+'00192'!I140+'00200'!I140+'00226'!I140+'00282'!I140+'00328'!I140+'00368'!I140+'10725'!I140+'00498'!I140+'00551'!I140+'00585'!I140+'00982'!I140+'00986'!I140+'00989'!I140+'01019'!I140+'01083'!I140+'01084'!I140+'01144'!I140+'01154'!I140+'11933'!I140+'00446'!I139</f>
        <v>0</v>
      </c>
      <c r="J137" s="165">
        <f t="shared" si="17"/>
        <v>0</v>
      </c>
      <c r="K137" s="166">
        <f>'00111'!K140+'00192'!K140+'00200'!K140+'00226'!K140+'00282'!K140+'00328'!K140+'00368'!K140+'10725'!K140+'00498'!K140+'00551'!K140+'00585'!K140+'00982'!K140+'00986'!K140+'00989'!K140+'01019'!K140+'01083'!K140+'01084'!K140+'01144'!K140+'01154'!K140+'11933'!K140+'00446'!K139</f>
        <v>0</v>
      </c>
    </row>
    <row r="138" spans="1:11" x14ac:dyDescent="0.25">
      <c r="A138" s="15" t="s">
        <v>164</v>
      </c>
      <c r="B138" s="13" t="s">
        <v>165</v>
      </c>
      <c r="C138" s="11">
        <f>'00111'!C141+'00192'!C141+'00200'!C141+'00226'!C141+'00282'!C141+'00328'!C141+'00368'!C141+'10725'!C141+'00498'!C141+'00551'!C141+'00585'!C141+'00982'!C141+'00986'!C141+'00989'!C141+'01019'!C141+'01083'!C141+'01084'!C141+'01144'!C141+'01154'!C141+'11933'!C141+'00446'!C140</f>
        <v>12</v>
      </c>
      <c r="D138" s="12">
        <f t="shared" si="15"/>
        <v>4958.333333333333</v>
      </c>
      <c r="E138" s="16">
        <f>'00111'!E141+'00192'!E141+'00200'!E141+'00226'!E141+'00282'!E141+'00328'!E141+'00368'!E141+'10725'!E141+'00498'!E141+'00551'!E141+'00585'!E141+'00982'!E141+'00986'!E141+'00989'!E141+'01019'!E141+'01083'!E141+'01084'!E141+'01144'!E141+'01154'!E141+'11933'!E141+'00446'!E140</f>
        <v>59500</v>
      </c>
      <c r="F138" s="159">
        <f>'00111'!F141+'00192'!F141+'00200'!F141+'00226'!F141+'00282'!F141+'00328'!F141+'00368'!F141+'10725'!F141+'00498'!F141+'00551'!F141+'00585'!F141+'00982'!F141+'00986'!F141+'00989'!F141+'01019'!F141+'01083'!F141+'01084'!F141+'01144'!F141+'01154'!F141+'11933'!F141+'00446'!F140</f>
        <v>1</v>
      </c>
      <c r="G138" s="159">
        <f t="shared" si="16"/>
        <v>2300</v>
      </c>
      <c r="H138" s="159">
        <f>'00111'!H141+'00192'!H141+'00200'!H141+'00226'!H141+'00282'!H141+'00328'!H141+'00368'!H141+'10725'!H141+'00498'!H141+'00551'!H141+'00585'!H141+'00982'!H141+'00986'!H141+'00989'!H141+'01019'!H141+'01083'!H141+'01084'!H141+'01144'!H141+'01154'!H141+'11933'!H141+'00446'!H140</f>
        <v>2300</v>
      </c>
      <c r="I138" s="164">
        <f>'00111'!I141+'00192'!I141+'00200'!I141+'00226'!I141+'00282'!I141+'00328'!I141+'00368'!I141+'10725'!I141+'00498'!I141+'00551'!I141+'00585'!I141+'00982'!I141+'00986'!I141+'00989'!I141+'01019'!I141+'01083'!I141+'01084'!I141+'01144'!I141+'01154'!I141+'11933'!I141+'00446'!I140</f>
        <v>0</v>
      </c>
      <c r="J138" s="165">
        <f t="shared" si="17"/>
        <v>0</v>
      </c>
      <c r="K138" s="166">
        <f>'00111'!K141+'00192'!K141+'00200'!K141+'00226'!K141+'00282'!K141+'00328'!K141+'00368'!K141+'10725'!K141+'00498'!K141+'00551'!K141+'00585'!K141+'00982'!K141+'00986'!K141+'00989'!K141+'01019'!K141+'01083'!K141+'01084'!K141+'01144'!K141+'01154'!K141+'11933'!K141+'00446'!K140</f>
        <v>0</v>
      </c>
    </row>
    <row r="139" spans="1:11" x14ac:dyDescent="0.25">
      <c r="A139" s="15" t="s">
        <v>166</v>
      </c>
      <c r="B139" s="13" t="s">
        <v>167</v>
      </c>
      <c r="C139" s="11">
        <f>'00111'!C142+'00192'!C142+'00200'!C142+'00226'!C142+'00282'!C142+'00328'!C142+'00368'!C142+'10725'!C142+'00498'!C142+'00551'!C142+'00585'!C142+'00982'!C142+'00986'!C142+'00989'!C142+'01019'!C142+'01083'!C142+'01084'!C142+'01144'!C142+'01154'!C142+'11933'!C142+'00446'!C141</f>
        <v>7</v>
      </c>
      <c r="D139" s="12">
        <f t="shared" si="15"/>
        <v>3342.8571428571427</v>
      </c>
      <c r="E139" s="16">
        <f>'00111'!E142+'00192'!E142+'00200'!E142+'00226'!E142+'00282'!E142+'00328'!E142+'00368'!E142+'10725'!E142+'00498'!E142+'00551'!E142+'00585'!E142+'00982'!E142+'00986'!E142+'00989'!E142+'01019'!E142+'01083'!E142+'01084'!E142+'01144'!E142+'01154'!E142+'11933'!E142+'00446'!E141</f>
        <v>23400</v>
      </c>
      <c r="F139" s="159">
        <f>'00111'!F142+'00192'!F142+'00200'!F142+'00226'!F142+'00282'!F142+'00328'!F142+'00368'!F142+'10725'!F142+'00498'!F142+'00551'!F142+'00585'!F142+'00982'!F142+'00986'!F142+'00989'!F142+'01019'!F142+'01083'!F142+'01084'!F142+'01144'!F142+'01154'!F142+'11933'!F142+'00446'!F141</f>
        <v>2</v>
      </c>
      <c r="G139" s="159">
        <f t="shared" si="16"/>
        <v>2390</v>
      </c>
      <c r="H139" s="159">
        <f>'00111'!H142+'00192'!H142+'00200'!H142+'00226'!H142+'00282'!H142+'00328'!H142+'00368'!H142+'10725'!H142+'00498'!H142+'00551'!H142+'00585'!H142+'00982'!H142+'00986'!H142+'00989'!H142+'01019'!H142+'01083'!H142+'01084'!H142+'01144'!H142+'01154'!H142+'11933'!H142+'00446'!H141</f>
        <v>4780</v>
      </c>
      <c r="I139" s="164">
        <f>'00111'!I142+'00192'!I142+'00200'!I142+'00226'!I142+'00282'!I142+'00328'!I142+'00368'!I142+'10725'!I142+'00498'!I142+'00551'!I142+'00585'!I142+'00982'!I142+'00986'!I142+'00989'!I142+'01019'!I142+'01083'!I142+'01084'!I142+'01144'!I142+'01154'!I142+'11933'!I142+'00446'!I141</f>
        <v>0</v>
      </c>
      <c r="J139" s="165">
        <f t="shared" si="17"/>
        <v>0</v>
      </c>
      <c r="K139" s="166">
        <f>'00111'!K142+'00192'!K142+'00200'!K142+'00226'!K142+'00282'!K142+'00328'!K142+'00368'!K142+'10725'!K142+'00498'!K142+'00551'!K142+'00585'!K142+'00982'!K142+'00986'!K142+'00989'!K142+'01019'!K142+'01083'!K142+'01084'!K142+'01144'!K142+'01154'!K142+'11933'!K142+'00446'!K141</f>
        <v>0</v>
      </c>
    </row>
    <row r="140" spans="1:11" x14ac:dyDescent="0.25">
      <c r="A140" s="15" t="s">
        <v>168</v>
      </c>
      <c r="B140" s="13" t="s">
        <v>169</v>
      </c>
      <c r="C140" s="11">
        <f>'00111'!C143+'00192'!C143+'00200'!C143+'00226'!C143+'00282'!C143+'00328'!C143+'00368'!C143+'10725'!C143+'00498'!C143+'00551'!C143+'00585'!C143+'00982'!C143+'00986'!C143+'00989'!C143+'01019'!C143+'01083'!C143+'01084'!C143+'01144'!C143+'01154'!C143+'11933'!C143+'00446'!C142</f>
        <v>6</v>
      </c>
      <c r="D140" s="12">
        <f t="shared" si="15"/>
        <v>1466.6666666666667</v>
      </c>
      <c r="E140" s="16">
        <f>'00111'!E143+'00192'!E143+'00200'!E143+'00226'!E143+'00282'!E143+'00328'!E143+'00368'!E143+'10725'!E143+'00498'!E143+'00551'!E143+'00585'!E143+'00982'!E143+'00986'!E143+'00989'!E143+'01019'!E143+'01083'!E143+'01084'!E143+'01144'!E143+'01154'!E143+'11933'!E143+'00446'!E142</f>
        <v>8800</v>
      </c>
      <c r="F140" s="159">
        <f>'00111'!F143+'00192'!F143+'00200'!F143+'00226'!F143+'00282'!F143+'00328'!F143+'00368'!F143+'10725'!F143+'00498'!F143+'00551'!F143+'00585'!F143+'00982'!F143+'00986'!F143+'00989'!F143+'01019'!F143+'01083'!F143+'01084'!F143+'01144'!F143+'01154'!F143+'11933'!F143+'00446'!F142</f>
        <v>0</v>
      </c>
      <c r="G140" s="159">
        <f t="shared" si="16"/>
        <v>0</v>
      </c>
      <c r="H140" s="159">
        <f>'00111'!H143+'00192'!H143+'00200'!H143+'00226'!H143+'00282'!H143+'00328'!H143+'00368'!H143+'10725'!H143+'00498'!H143+'00551'!H143+'00585'!H143+'00982'!H143+'00986'!H143+'00989'!H143+'01019'!H143+'01083'!H143+'01084'!H143+'01144'!H143+'01154'!H143+'11933'!H143+'00446'!H142</f>
        <v>0</v>
      </c>
      <c r="I140" s="164">
        <f>'00111'!I143+'00192'!I143+'00200'!I143+'00226'!I143+'00282'!I143+'00328'!I143+'00368'!I143+'10725'!I143+'00498'!I143+'00551'!I143+'00585'!I143+'00982'!I143+'00986'!I143+'00989'!I143+'01019'!I143+'01083'!I143+'01084'!I143+'01144'!I143+'01154'!I143+'11933'!I143+'00446'!I142</f>
        <v>0</v>
      </c>
      <c r="J140" s="165">
        <f t="shared" si="17"/>
        <v>0</v>
      </c>
      <c r="K140" s="166">
        <f>'00111'!K143+'00192'!K143+'00200'!K143+'00226'!K143+'00282'!K143+'00328'!K143+'00368'!K143+'10725'!K143+'00498'!K143+'00551'!K143+'00585'!K143+'00982'!K143+'00986'!K143+'00989'!K143+'01019'!K143+'01083'!K143+'01084'!K143+'01144'!K143+'01154'!K143+'11933'!K143+'00446'!K142</f>
        <v>0</v>
      </c>
    </row>
    <row r="141" spans="1:11" x14ac:dyDescent="0.25">
      <c r="A141" s="15" t="s">
        <v>170</v>
      </c>
      <c r="B141" s="13" t="s">
        <v>171</v>
      </c>
      <c r="C141" s="11">
        <f>'00111'!C144+'00192'!C144+'00200'!C144+'00226'!C144+'00282'!C144+'00328'!C144+'00368'!C144+'10725'!C144+'00498'!C144+'00551'!C144+'00585'!C144+'00982'!C144+'00986'!C144+'00989'!C144+'01019'!C144+'01083'!C144+'01084'!C144+'01144'!C144+'01154'!C144+'11933'!C144+'00446'!C143</f>
        <v>2</v>
      </c>
      <c r="D141" s="12">
        <f t="shared" si="15"/>
        <v>4250</v>
      </c>
      <c r="E141" s="16">
        <f>'00111'!E144+'00192'!E144+'00200'!E144+'00226'!E144+'00282'!E144+'00328'!E144+'00368'!E144+'10725'!E144+'00498'!E144+'00551'!E144+'00585'!E144+'00982'!E144+'00986'!E144+'00989'!E144+'01019'!E144+'01083'!E144+'01084'!E144+'01144'!E144+'01154'!E144+'11933'!E144+'00446'!E143</f>
        <v>8500</v>
      </c>
      <c r="F141" s="159">
        <f>'00111'!F144+'00192'!F144+'00200'!F144+'00226'!F144+'00282'!F144+'00328'!F144+'00368'!F144+'10725'!F144+'00498'!F144+'00551'!F144+'00585'!F144+'00982'!F144+'00986'!F144+'00989'!F144+'01019'!F144+'01083'!F144+'01084'!F144+'01144'!F144+'01154'!F144+'11933'!F144+'00446'!F143</f>
        <v>0</v>
      </c>
      <c r="G141" s="159">
        <f t="shared" si="16"/>
        <v>0</v>
      </c>
      <c r="H141" s="159">
        <f>'00111'!H144+'00192'!H144+'00200'!H144+'00226'!H144+'00282'!H144+'00328'!H144+'00368'!H144+'10725'!H144+'00498'!H144+'00551'!H144+'00585'!H144+'00982'!H144+'00986'!H144+'00989'!H144+'01019'!H144+'01083'!H144+'01084'!H144+'01144'!H144+'01154'!H144+'11933'!H144+'00446'!H143</f>
        <v>0</v>
      </c>
      <c r="I141" s="164">
        <f>'00111'!I144+'00192'!I144+'00200'!I144+'00226'!I144+'00282'!I144+'00328'!I144+'00368'!I144+'10725'!I144+'00498'!I144+'00551'!I144+'00585'!I144+'00982'!I144+'00986'!I144+'00989'!I144+'01019'!I144+'01083'!I144+'01084'!I144+'01144'!I144+'01154'!I144+'11933'!I144+'00446'!I143</f>
        <v>0</v>
      </c>
      <c r="J141" s="165">
        <f t="shared" si="17"/>
        <v>0</v>
      </c>
      <c r="K141" s="166">
        <f>'00111'!K144+'00192'!K144+'00200'!K144+'00226'!K144+'00282'!K144+'00328'!K144+'00368'!K144+'10725'!K144+'00498'!K144+'00551'!K144+'00585'!K144+'00982'!K144+'00986'!K144+'00989'!K144+'01019'!K144+'01083'!K144+'01084'!K144+'01144'!K144+'01154'!K144+'11933'!K144+'00446'!K143</f>
        <v>0</v>
      </c>
    </row>
    <row r="142" spans="1:11" x14ac:dyDescent="0.25">
      <c r="A142" s="15" t="s">
        <v>172</v>
      </c>
      <c r="B142" s="13" t="s">
        <v>337</v>
      </c>
      <c r="C142" s="11">
        <f>'00111'!C145+'00192'!C145+'00200'!C145+'00226'!C145+'00282'!C145+'00328'!C145+'00368'!C145+'10725'!C145+'00498'!C145+'00551'!C145+'00585'!C145+'00982'!C145+'00986'!C145+'00989'!C145+'01019'!C145+'01083'!C145+'01084'!C145+'01144'!C145+'01154'!C145+'11933'!C145+'00446'!C144</f>
        <v>8</v>
      </c>
      <c r="D142" s="12">
        <f t="shared" si="15"/>
        <v>2000</v>
      </c>
      <c r="E142" s="16">
        <f>'00111'!E145+'00192'!E145+'00200'!E145+'00226'!E145+'00282'!E145+'00328'!E145+'00368'!E145+'10725'!E145+'00498'!E145+'00551'!E145+'00585'!E145+'00982'!E145+'00986'!E145+'00989'!E145+'01019'!E145+'01083'!E145+'01084'!E145+'01144'!E145+'01154'!E145+'11933'!E145+'00446'!E144</f>
        <v>16000</v>
      </c>
      <c r="F142" s="159">
        <f>'00111'!F145+'00192'!F145+'00200'!F145+'00226'!F145+'00282'!F145+'00328'!F145+'00368'!F145+'10725'!F145+'00498'!F145+'00551'!F145+'00585'!F145+'00982'!F145+'00986'!F145+'00989'!F145+'01019'!F145+'01083'!F145+'01084'!F145+'01144'!F145+'01154'!F145+'11933'!F145+'00446'!F144</f>
        <v>0</v>
      </c>
      <c r="G142" s="159">
        <f t="shared" si="16"/>
        <v>0</v>
      </c>
      <c r="H142" s="159">
        <f>'00111'!H145+'00192'!H145+'00200'!H145+'00226'!H145+'00282'!H145+'00328'!H145+'00368'!H145+'10725'!H145+'00498'!H145+'00551'!H145+'00585'!H145+'00982'!H145+'00986'!H145+'00989'!H145+'01019'!H145+'01083'!H145+'01084'!H145+'01144'!H145+'01154'!H145+'11933'!H145+'00446'!H144</f>
        <v>0</v>
      </c>
      <c r="I142" s="164">
        <f>'00111'!I145+'00192'!I145+'00200'!I145+'00226'!I145+'00282'!I145+'00328'!I145+'00368'!I145+'10725'!I145+'00498'!I145+'00551'!I145+'00585'!I145+'00982'!I145+'00986'!I145+'00989'!I145+'01019'!I145+'01083'!I145+'01084'!I145+'01144'!I145+'01154'!I145+'11933'!I145+'00446'!I144</f>
        <v>0</v>
      </c>
      <c r="J142" s="165">
        <f t="shared" si="17"/>
        <v>0</v>
      </c>
      <c r="K142" s="166">
        <f>'00111'!K145+'00192'!K145+'00200'!K145+'00226'!K145+'00282'!K145+'00328'!K145+'00368'!K145+'10725'!K145+'00498'!K145+'00551'!K145+'00585'!K145+'00982'!K145+'00986'!K145+'00989'!K145+'01019'!K145+'01083'!K145+'01084'!K145+'01144'!K145+'01154'!K145+'11933'!K145+'00446'!K144</f>
        <v>0</v>
      </c>
    </row>
    <row r="143" spans="1:11" x14ac:dyDescent="0.25">
      <c r="A143" s="15" t="s">
        <v>173</v>
      </c>
      <c r="B143" s="13" t="s">
        <v>175</v>
      </c>
      <c r="C143" s="11">
        <f>'00111'!C146+'00192'!C146+'00200'!C146+'00226'!C146+'00282'!C146+'00328'!C146+'00368'!C146+'10725'!C146+'00498'!C146+'00551'!C146+'00585'!C146+'00982'!C146+'00986'!C146+'00989'!C146+'01019'!C146+'01083'!C146+'01084'!C146+'01144'!C146+'01154'!C146+'11933'!C146+'00446'!C145</f>
        <v>7</v>
      </c>
      <c r="D143" s="12">
        <f t="shared" si="15"/>
        <v>3228.5714285714284</v>
      </c>
      <c r="E143" s="16">
        <f>'00111'!E146+'00192'!E146+'00200'!E146+'00226'!E146+'00282'!E146+'00328'!E146+'00368'!E146+'10725'!E146+'00498'!E146+'00551'!E146+'00585'!E146+'00982'!E146+'00986'!E146+'00989'!E146+'01019'!E146+'01083'!E146+'01084'!E146+'01144'!E146+'01154'!E146+'11933'!E146+'00446'!E145</f>
        <v>22600</v>
      </c>
      <c r="F143" s="159">
        <f>'00111'!F146+'00192'!F146+'00200'!F146+'00226'!F146+'00282'!F146+'00328'!F146+'00368'!F146+'10725'!F146+'00498'!F146+'00551'!F146+'00585'!F146+'00982'!F146+'00986'!F146+'00989'!F146+'01019'!F146+'01083'!F146+'01084'!F146+'01144'!F146+'01154'!F146+'11933'!F146+'00446'!F145</f>
        <v>0</v>
      </c>
      <c r="G143" s="159">
        <f t="shared" si="16"/>
        <v>0</v>
      </c>
      <c r="H143" s="159">
        <f>'00111'!H146+'00192'!H146+'00200'!H146+'00226'!H146+'00282'!H146+'00328'!H146+'00368'!H146+'10725'!H146+'00498'!H146+'00551'!H146+'00585'!H146+'00982'!H146+'00986'!H146+'00989'!H146+'01019'!H146+'01083'!H146+'01084'!H146+'01144'!H146+'01154'!H146+'11933'!H146+'00446'!H145</f>
        <v>0</v>
      </c>
      <c r="I143" s="164">
        <f>'00111'!I146+'00192'!I146+'00200'!I146+'00226'!I146+'00282'!I146+'00328'!I146+'00368'!I146+'10725'!I146+'00498'!I146+'00551'!I146+'00585'!I146+'00982'!I146+'00986'!I146+'00989'!I146+'01019'!I146+'01083'!I146+'01084'!I146+'01144'!I146+'01154'!I146+'11933'!I146+'00446'!I145</f>
        <v>0</v>
      </c>
      <c r="J143" s="165">
        <f t="shared" si="17"/>
        <v>0</v>
      </c>
      <c r="K143" s="166">
        <f>'00111'!K146+'00192'!K146+'00200'!K146+'00226'!K146+'00282'!K146+'00328'!K146+'00368'!K146+'10725'!K146+'00498'!K146+'00551'!K146+'00585'!K146+'00982'!K146+'00986'!K146+'00989'!K146+'01019'!K146+'01083'!K146+'01084'!K146+'01144'!K146+'01154'!K146+'11933'!K146+'00446'!K145</f>
        <v>0</v>
      </c>
    </row>
    <row r="144" spans="1:11" x14ac:dyDescent="0.25">
      <c r="A144" s="15" t="s">
        <v>174</v>
      </c>
      <c r="B144" s="13" t="s">
        <v>179</v>
      </c>
      <c r="C144" s="11">
        <f>'00111'!C147+'00192'!C147+'00200'!C147+'00226'!C147+'00282'!C147+'00328'!C147+'00368'!C147+'10725'!C147+'00498'!C147+'00551'!C147+'00585'!C147+'00982'!C147+'00986'!C147+'00989'!C147+'01019'!C147+'01083'!C147+'01084'!C147+'01144'!C147+'01154'!C147+'11933'!C147+'00446'!C146</f>
        <v>2</v>
      </c>
      <c r="D144" s="12">
        <f t="shared" si="15"/>
        <v>3650</v>
      </c>
      <c r="E144" s="16">
        <f>'00111'!E147+'00192'!E147+'00200'!E147+'00226'!E147+'00282'!E147+'00328'!E147+'00368'!E147+'10725'!E147+'00498'!E147+'00551'!E147+'00585'!E147+'00982'!E147+'00986'!E147+'00989'!E147+'01019'!E147+'01083'!E147+'01084'!E147+'01144'!E147+'01154'!E147+'11933'!E147+'00446'!E146</f>
        <v>7300</v>
      </c>
      <c r="F144" s="159">
        <f>'00111'!F147+'00192'!F147+'00200'!F147+'00226'!F147+'00282'!F147+'00328'!F147+'00368'!F147+'10725'!F147+'00498'!F147+'00551'!F147+'00585'!F147+'00982'!F147+'00986'!F147+'00989'!F147+'01019'!F147+'01083'!F147+'01084'!F147+'01144'!F147+'01154'!F147+'11933'!F147+'00446'!F146</f>
        <v>0</v>
      </c>
      <c r="G144" s="159">
        <f t="shared" si="16"/>
        <v>0</v>
      </c>
      <c r="H144" s="159">
        <f>'00111'!H147+'00192'!H147+'00200'!H147+'00226'!H147+'00282'!H147+'00328'!H147+'00368'!H147+'10725'!H147+'00498'!H147+'00551'!H147+'00585'!H147+'00982'!H147+'00986'!H147+'00989'!H147+'01019'!H147+'01083'!H147+'01084'!H147+'01144'!H147+'01154'!H147+'11933'!H147+'00446'!H146</f>
        <v>0</v>
      </c>
      <c r="I144" s="164">
        <f>'00111'!I147+'00192'!I147+'00200'!I147+'00226'!I147+'00282'!I147+'00328'!I147+'00368'!I147+'10725'!I147+'00498'!I147+'00551'!I147+'00585'!I147+'00982'!I147+'00986'!I147+'00989'!I147+'01019'!I147+'01083'!I147+'01084'!I147+'01144'!I147+'01154'!I147+'11933'!I147+'00446'!I146</f>
        <v>0</v>
      </c>
      <c r="J144" s="165">
        <f t="shared" si="17"/>
        <v>0</v>
      </c>
      <c r="K144" s="166">
        <f>'00111'!K147+'00192'!K147+'00200'!K147+'00226'!K147+'00282'!K147+'00328'!K147+'00368'!K147+'10725'!K147+'00498'!K147+'00551'!K147+'00585'!K147+'00982'!K147+'00986'!K147+'00989'!K147+'01019'!K147+'01083'!K147+'01084'!K147+'01144'!K147+'01154'!K147+'11933'!K147+'00446'!K146</f>
        <v>0</v>
      </c>
    </row>
    <row r="145" spans="1:11" x14ac:dyDescent="0.25">
      <c r="A145" s="15" t="s">
        <v>176</v>
      </c>
      <c r="B145" s="13" t="s">
        <v>181</v>
      </c>
      <c r="C145" s="11">
        <f>'00111'!C148+'00192'!C148+'00200'!C148+'00226'!C148+'00282'!C148+'00328'!C148+'00368'!C148+'10725'!C148+'00498'!C148+'00551'!C148+'00585'!C148+'00982'!C148+'00986'!C148+'00989'!C148+'01019'!C148+'01083'!C148+'01084'!C148+'01144'!C148+'01154'!C148+'11933'!C148+'00446'!C147</f>
        <v>2</v>
      </c>
      <c r="D145" s="12">
        <f t="shared" si="15"/>
        <v>4000</v>
      </c>
      <c r="E145" s="16">
        <f>'00111'!E148+'00192'!E148+'00200'!E148+'00226'!E148+'00282'!E148+'00328'!E148+'00368'!E148+'10725'!E148+'00498'!E148+'00551'!E148+'00585'!E148+'00982'!E148+'00986'!E148+'00989'!E148+'01019'!E148+'01083'!E148+'01084'!E148+'01144'!E148+'01154'!E148+'11933'!E148+'00446'!E147</f>
        <v>8000</v>
      </c>
      <c r="F145" s="159">
        <f>'00111'!F148+'00192'!F148+'00200'!F148+'00226'!F148+'00282'!F148+'00328'!F148+'00368'!F148+'10725'!F148+'00498'!F148+'00551'!F148+'00585'!F148+'00982'!F148+'00986'!F148+'00989'!F148+'01019'!F148+'01083'!F148+'01084'!F148+'01144'!F148+'01154'!F148+'11933'!F148+'00446'!F147</f>
        <v>0</v>
      </c>
      <c r="G145" s="159">
        <f t="shared" si="16"/>
        <v>0</v>
      </c>
      <c r="H145" s="159">
        <f>'00111'!H148+'00192'!H148+'00200'!H148+'00226'!H148+'00282'!H148+'00328'!H148+'00368'!H148+'10725'!H148+'00498'!H148+'00551'!H148+'00585'!H148+'00982'!H148+'00986'!H148+'00989'!H148+'01019'!H148+'01083'!H148+'01084'!H148+'01144'!H148+'01154'!H148+'11933'!H148+'00446'!H147</f>
        <v>0</v>
      </c>
      <c r="I145" s="164">
        <f>'00111'!I148+'00192'!I148+'00200'!I148+'00226'!I148+'00282'!I148+'00328'!I148+'00368'!I148+'10725'!I148+'00498'!I148+'00551'!I148+'00585'!I148+'00982'!I148+'00986'!I148+'00989'!I148+'01019'!I148+'01083'!I148+'01084'!I148+'01144'!I148+'01154'!I148+'11933'!I148+'00446'!I147</f>
        <v>0</v>
      </c>
      <c r="J145" s="165">
        <f t="shared" si="17"/>
        <v>0</v>
      </c>
      <c r="K145" s="166">
        <f>'00111'!K148+'00192'!K148+'00200'!K148+'00226'!K148+'00282'!K148+'00328'!K148+'00368'!K148+'10725'!K148+'00498'!K148+'00551'!K148+'00585'!K148+'00982'!K148+'00986'!K148+'00989'!K148+'01019'!K148+'01083'!K148+'01084'!K148+'01144'!K148+'01154'!K148+'11933'!K148+'00446'!K147</f>
        <v>0</v>
      </c>
    </row>
    <row r="146" spans="1:11" x14ac:dyDescent="0.25">
      <c r="A146" s="15" t="s">
        <v>177</v>
      </c>
      <c r="B146" s="13" t="s">
        <v>183</v>
      </c>
      <c r="C146" s="11">
        <f>'00111'!C149+'00192'!C149+'00200'!C149+'00226'!C149+'00282'!C149+'00328'!C149+'00368'!C149+'10725'!C149+'00498'!C149+'00551'!C149+'00585'!C149+'00982'!C149+'00986'!C149+'00989'!C149+'01019'!C149+'01083'!C149+'01084'!C149+'01144'!C149+'01154'!C149+'11933'!C149+'00446'!C148</f>
        <v>5</v>
      </c>
      <c r="D146" s="12">
        <f t="shared" si="15"/>
        <v>3340</v>
      </c>
      <c r="E146" s="16">
        <f>'00111'!E149+'00192'!E149+'00200'!E149+'00226'!E149+'00282'!E149+'00328'!E149+'00368'!E149+'10725'!E149+'00498'!E149+'00551'!E149+'00585'!E149+'00982'!E149+'00986'!E149+'00989'!E149+'01019'!E149+'01083'!E149+'01084'!E149+'01144'!E149+'01154'!E149+'11933'!E149+'00446'!E148</f>
        <v>16700</v>
      </c>
      <c r="F146" s="159">
        <f>'00111'!F149+'00192'!F149+'00200'!F149+'00226'!F149+'00282'!F149+'00328'!F149+'00368'!F149+'10725'!F149+'00498'!F149+'00551'!F149+'00585'!F149+'00982'!F149+'00986'!F149+'00989'!F149+'01019'!F149+'01083'!F149+'01084'!F149+'01144'!F149+'01154'!F149+'11933'!F149+'00446'!F148</f>
        <v>0</v>
      </c>
      <c r="G146" s="159">
        <f t="shared" si="16"/>
        <v>0</v>
      </c>
      <c r="H146" s="159">
        <f>'00111'!H149+'00192'!H149+'00200'!H149+'00226'!H149+'00282'!H149+'00328'!H149+'00368'!H149+'10725'!H149+'00498'!H149+'00551'!H149+'00585'!H149+'00982'!H149+'00986'!H149+'00989'!H149+'01019'!H149+'01083'!H149+'01084'!H149+'01144'!H149+'01154'!H149+'11933'!H149+'00446'!H148</f>
        <v>0</v>
      </c>
      <c r="I146" s="164">
        <f>'00111'!I149+'00192'!I149+'00200'!I149+'00226'!I149+'00282'!I149+'00328'!I149+'00368'!I149+'10725'!I149+'00498'!I149+'00551'!I149+'00585'!I149+'00982'!I149+'00986'!I149+'00989'!I149+'01019'!I149+'01083'!I149+'01084'!I149+'01144'!I149+'01154'!I149+'11933'!I149+'00446'!I148</f>
        <v>0</v>
      </c>
      <c r="J146" s="165">
        <f t="shared" si="17"/>
        <v>0</v>
      </c>
      <c r="K146" s="166">
        <f>'00111'!K149+'00192'!K149+'00200'!K149+'00226'!K149+'00282'!K149+'00328'!K149+'00368'!K149+'10725'!K149+'00498'!K149+'00551'!K149+'00585'!K149+'00982'!K149+'00986'!K149+'00989'!K149+'01019'!K149+'01083'!K149+'01084'!K149+'01144'!K149+'01154'!K149+'11933'!K149+'00446'!K148</f>
        <v>0</v>
      </c>
    </row>
    <row r="147" spans="1:11" x14ac:dyDescent="0.25">
      <c r="A147" s="15" t="s">
        <v>178</v>
      </c>
      <c r="B147" s="13" t="s">
        <v>185</v>
      </c>
      <c r="C147" s="11">
        <f>'00111'!C150+'00192'!C150+'00200'!C150+'00226'!C150+'00282'!C150+'00328'!C150+'00368'!C150+'10725'!C150+'00498'!C150+'00551'!C150+'00585'!C150+'00982'!C150+'00986'!C150+'00989'!C150+'01019'!C150+'01083'!C150+'01084'!C150+'01144'!C150+'01154'!C150+'11933'!C150+'00446'!C149</f>
        <v>0</v>
      </c>
      <c r="D147" s="12">
        <f t="shared" si="15"/>
        <v>0</v>
      </c>
      <c r="E147" s="16">
        <f>'00111'!E150+'00192'!E150+'00200'!E150+'00226'!E150+'00282'!E150+'00328'!E150+'00368'!E150+'10725'!E150+'00498'!E150+'00551'!E150+'00585'!E150+'00982'!E150+'00986'!E150+'00989'!E150+'01019'!E150+'01083'!E150+'01084'!E150+'01144'!E150+'01154'!E150+'11933'!E150+'00446'!E149</f>
        <v>0</v>
      </c>
      <c r="F147" s="159">
        <f>'00111'!F150+'00192'!F150+'00200'!F150+'00226'!F150+'00282'!F150+'00328'!F150+'00368'!F150+'10725'!F150+'00498'!F150+'00551'!F150+'00585'!F150+'00982'!F150+'00986'!F150+'00989'!F150+'01019'!F150+'01083'!F150+'01084'!F150+'01144'!F150+'01154'!F150+'11933'!F150+'00446'!F149</f>
        <v>0</v>
      </c>
      <c r="G147" s="159">
        <f t="shared" si="16"/>
        <v>0</v>
      </c>
      <c r="H147" s="159">
        <f>'00111'!H150+'00192'!H150+'00200'!H150+'00226'!H150+'00282'!H150+'00328'!H150+'00368'!H150+'10725'!H150+'00498'!H150+'00551'!H150+'00585'!H150+'00982'!H150+'00986'!H150+'00989'!H150+'01019'!H150+'01083'!H150+'01084'!H150+'01144'!H150+'01154'!H150+'11933'!H150+'00446'!H149</f>
        <v>0</v>
      </c>
      <c r="I147" s="164">
        <f>'00111'!I150+'00192'!I150+'00200'!I150+'00226'!I150+'00282'!I150+'00328'!I150+'00368'!I150+'10725'!I150+'00498'!I150+'00551'!I150+'00585'!I150+'00982'!I150+'00986'!I150+'00989'!I150+'01019'!I150+'01083'!I150+'01084'!I150+'01144'!I150+'01154'!I150+'11933'!I150+'00446'!I149</f>
        <v>0</v>
      </c>
      <c r="J147" s="165">
        <f t="shared" si="17"/>
        <v>0</v>
      </c>
      <c r="K147" s="166">
        <f>'00111'!K150+'00192'!K150+'00200'!K150+'00226'!K150+'00282'!K150+'00328'!K150+'00368'!K150+'10725'!K150+'00498'!K150+'00551'!K150+'00585'!K150+'00982'!K150+'00986'!K150+'00989'!K150+'01019'!K150+'01083'!K150+'01084'!K150+'01144'!K150+'01154'!K150+'11933'!K150+'00446'!K149</f>
        <v>0</v>
      </c>
    </row>
    <row r="148" spans="1:11" x14ac:dyDescent="0.25">
      <c r="A148" s="15" t="s">
        <v>180</v>
      </c>
      <c r="B148" s="13" t="s">
        <v>187</v>
      </c>
      <c r="C148" s="11">
        <f>'00111'!C151+'00192'!C151+'00200'!C151+'00226'!C151+'00282'!C151+'00328'!C151+'00368'!C151+'10725'!C151+'00498'!C151+'00551'!C151+'00585'!C151+'00982'!C151+'00986'!C151+'00989'!C151+'01019'!C151+'01083'!C151+'01084'!C151+'01144'!C151+'01154'!C151+'11933'!C151+'00446'!C150</f>
        <v>1</v>
      </c>
      <c r="D148" s="12">
        <f t="shared" si="15"/>
        <v>800</v>
      </c>
      <c r="E148" s="16">
        <f>'00111'!E151+'00192'!E151+'00200'!E151+'00226'!E151+'00282'!E151+'00328'!E151+'00368'!E151+'10725'!E151+'00498'!E151+'00551'!E151+'00585'!E151+'00982'!E151+'00986'!E151+'00989'!E151+'01019'!E151+'01083'!E151+'01084'!E151+'01144'!E151+'01154'!E151+'11933'!E151+'00446'!E150</f>
        <v>800</v>
      </c>
      <c r="F148" s="159">
        <f>'00111'!F151+'00192'!F151+'00200'!F151+'00226'!F151+'00282'!F151+'00328'!F151+'00368'!F151+'10725'!F151+'00498'!F151+'00551'!F151+'00585'!F151+'00982'!F151+'00986'!F151+'00989'!F151+'01019'!F151+'01083'!F151+'01084'!F151+'01144'!F151+'01154'!F151+'11933'!F151+'00446'!F150</f>
        <v>0</v>
      </c>
      <c r="G148" s="159">
        <f t="shared" si="16"/>
        <v>0</v>
      </c>
      <c r="H148" s="159">
        <f>'00111'!H151+'00192'!H151+'00200'!H151+'00226'!H151+'00282'!H151+'00328'!H151+'00368'!H151+'10725'!H151+'00498'!H151+'00551'!H151+'00585'!H151+'00982'!H151+'00986'!H151+'00989'!H151+'01019'!H151+'01083'!H151+'01084'!H151+'01144'!H151+'01154'!H151+'11933'!H151+'00446'!H150</f>
        <v>0</v>
      </c>
      <c r="I148" s="164">
        <f>'00111'!I151+'00192'!I151+'00200'!I151+'00226'!I151+'00282'!I151+'00328'!I151+'00368'!I151+'10725'!I151+'00498'!I151+'00551'!I151+'00585'!I151+'00982'!I151+'00986'!I151+'00989'!I151+'01019'!I151+'01083'!I151+'01084'!I151+'01144'!I151+'01154'!I151+'11933'!I151+'00446'!I150</f>
        <v>0</v>
      </c>
      <c r="J148" s="165">
        <f t="shared" si="17"/>
        <v>0</v>
      </c>
      <c r="K148" s="166">
        <f>'00111'!K151+'00192'!K151+'00200'!K151+'00226'!K151+'00282'!K151+'00328'!K151+'00368'!K151+'10725'!K151+'00498'!K151+'00551'!K151+'00585'!K151+'00982'!K151+'00986'!K151+'00989'!K151+'01019'!K151+'01083'!K151+'01084'!K151+'01144'!K151+'01154'!K151+'11933'!K151+'00446'!K150</f>
        <v>0</v>
      </c>
    </row>
    <row r="149" spans="1:11" x14ac:dyDescent="0.25">
      <c r="A149" s="15" t="s">
        <v>182</v>
      </c>
      <c r="B149" s="13" t="s">
        <v>35</v>
      </c>
      <c r="C149" s="11">
        <f>'00111'!C152+'00192'!C152+'00200'!C152+'00226'!C152+'00282'!C152+'00328'!C152+'00368'!C152+'10725'!C152+'00498'!C152+'00551'!C152+'00585'!C152+'00982'!C152+'00986'!C152+'00989'!C152+'01019'!C152+'01083'!C152+'01084'!C152+'01144'!C152+'01154'!C152+'11933'!C152+'00446'!C151</f>
        <v>0</v>
      </c>
      <c r="D149" s="12">
        <f t="shared" si="15"/>
        <v>0</v>
      </c>
      <c r="E149" s="16">
        <f>'00111'!E152+'00192'!E152+'00200'!E152+'00226'!E152+'00282'!E152+'00328'!E152+'00368'!E152+'10725'!E152+'00498'!E152+'00551'!E152+'00585'!E152+'00982'!E152+'00986'!E152+'00989'!E152+'01019'!E152+'01083'!E152+'01084'!E152+'01144'!E152+'01154'!E152+'11933'!E152+'00446'!E151</f>
        <v>0</v>
      </c>
      <c r="F149" s="159">
        <f>'00111'!F152+'00192'!F152+'00200'!F152+'00226'!F152+'00282'!F152+'00328'!F152+'00368'!F152+'10725'!F152+'00498'!F152+'00551'!F152+'00585'!F152+'00982'!F152+'00986'!F152+'00989'!F152+'01019'!F152+'01083'!F152+'01084'!F152+'01144'!F152+'01154'!F152+'11933'!F152+'00446'!F151</f>
        <v>7</v>
      </c>
      <c r="G149" s="159">
        <f t="shared" si="16"/>
        <v>1847</v>
      </c>
      <c r="H149" s="159">
        <f>'00111'!H152+'00192'!H152+'00200'!H152+'00226'!H152+'00282'!H152+'00328'!H152+'00368'!H152+'10725'!H152+'00498'!H152+'00551'!H152+'00585'!H152+'00982'!H152+'00986'!H152+'00989'!H152+'01019'!H152+'01083'!H152+'01084'!H152+'01144'!H152+'01154'!H152+'11933'!H152+'00446'!H151</f>
        <v>12929</v>
      </c>
      <c r="I149" s="164">
        <f>'00111'!I152+'00192'!I152+'00200'!I152+'00226'!I152+'00282'!I152+'00328'!I152+'00368'!I152+'10725'!I152+'00498'!I152+'00551'!I152+'00585'!I152+'00982'!I152+'00986'!I152+'00989'!I152+'01019'!I152+'01083'!I152+'01084'!I152+'01144'!I152+'01154'!I152+'11933'!I152+'00446'!I151</f>
        <v>0</v>
      </c>
      <c r="J149" s="165">
        <f t="shared" si="17"/>
        <v>0</v>
      </c>
      <c r="K149" s="166">
        <f>'00111'!K152+'00192'!K152+'00200'!K152+'00226'!K152+'00282'!K152+'00328'!K152+'00368'!K152+'10725'!K152+'00498'!K152+'00551'!K152+'00585'!K152+'00982'!K152+'00986'!K152+'00989'!K152+'01019'!K152+'01083'!K152+'01084'!K152+'01144'!K152+'01154'!K152+'11933'!K152+'00446'!K151</f>
        <v>0</v>
      </c>
    </row>
    <row r="150" spans="1:11" x14ac:dyDescent="0.25">
      <c r="A150" s="15" t="s">
        <v>184</v>
      </c>
      <c r="B150" s="13" t="s">
        <v>190</v>
      </c>
      <c r="C150" s="11">
        <f>'00111'!C153+'00192'!C153+'00200'!C153+'00226'!C153+'00282'!C153+'00328'!C153+'00368'!C153+'10725'!C153+'00498'!C153+'00551'!C153+'00585'!C153+'00982'!C153+'00986'!C153+'00989'!C153+'01019'!C153+'01083'!C153+'01084'!C153+'01144'!C153+'01154'!C153+'11933'!C153+'00446'!C152</f>
        <v>1</v>
      </c>
      <c r="D150" s="12">
        <f t="shared" si="15"/>
        <v>1000</v>
      </c>
      <c r="E150" s="16">
        <f>'00111'!E153+'00192'!E153+'00200'!E153+'00226'!E153+'00282'!E153+'00328'!E153+'00368'!E153+'10725'!E153+'00498'!E153+'00551'!E153+'00585'!E153+'00982'!E153+'00986'!E153+'00989'!E153+'01019'!E153+'01083'!E153+'01084'!E153+'01144'!E153+'01154'!E153+'11933'!E153+'00446'!E152</f>
        <v>1000</v>
      </c>
      <c r="F150" s="159">
        <f>'00111'!F153+'00192'!F153+'00200'!F153+'00226'!F153+'00282'!F153+'00328'!F153+'00368'!F153+'10725'!F153+'00498'!F153+'00551'!F153+'00585'!F153+'00982'!F153+'00986'!F153+'00989'!F153+'01019'!F153+'01083'!F153+'01084'!F153+'01144'!F153+'01154'!F153+'11933'!F153+'00446'!F152</f>
        <v>0</v>
      </c>
      <c r="G150" s="159">
        <f t="shared" si="16"/>
        <v>0</v>
      </c>
      <c r="H150" s="159">
        <f>'00111'!H153+'00192'!H153+'00200'!H153+'00226'!H153+'00282'!H153+'00328'!H153+'00368'!H153+'10725'!H153+'00498'!H153+'00551'!H153+'00585'!H153+'00982'!H153+'00986'!H153+'00989'!H153+'01019'!H153+'01083'!H153+'01084'!H153+'01144'!H153+'01154'!H153+'11933'!H153+'00446'!H152</f>
        <v>0</v>
      </c>
      <c r="I150" s="164">
        <f>'00111'!I153+'00192'!I153+'00200'!I153+'00226'!I153+'00282'!I153+'00328'!I153+'00368'!I153+'10725'!I153+'00498'!I153+'00551'!I153+'00585'!I153+'00982'!I153+'00986'!I153+'00989'!I153+'01019'!I153+'01083'!I153+'01084'!I153+'01144'!I153+'01154'!I153+'11933'!I153+'00446'!I152</f>
        <v>0</v>
      </c>
      <c r="J150" s="165">
        <f t="shared" si="17"/>
        <v>0</v>
      </c>
      <c r="K150" s="166">
        <f>'00111'!K153+'00192'!K153+'00200'!K153+'00226'!K153+'00282'!K153+'00328'!K153+'00368'!K153+'10725'!K153+'00498'!K153+'00551'!K153+'00585'!K153+'00982'!K153+'00986'!K153+'00989'!K153+'01019'!K153+'01083'!K153+'01084'!K153+'01144'!K153+'01154'!K153+'11933'!K153+'00446'!K152</f>
        <v>0</v>
      </c>
    </row>
    <row r="151" spans="1:11" ht="24" x14ac:dyDescent="0.25">
      <c r="A151" s="15" t="s">
        <v>186</v>
      </c>
      <c r="B151" s="13" t="s">
        <v>420</v>
      </c>
      <c r="C151" s="11">
        <f>'00111'!C154+'00192'!C154+'00200'!C154+'00226'!C154+'00282'!C154+'00328'!C154+'00368'!C154+'10725'!C154+'00498'!C154+'00551'!C154+'00585'!C154+'00982'!C154+'00986'!C154+'00989'!C154+'01019'!C154+'01083'!C154+'01084'!C154+'01144'!C154+'01154'!C154+'11933'!C154+'00446'!C153</f>
        <v>0</v>
      </c>
      <c r="D151" s="12">
        <f t="shared" si="15"/>
        <v>0</v>
      </c>
      <c r="E151" s="16">
        <f>'00111'!E154+'00192'!E154+'00200'!E154+'00226'!E154+'00282'!E154+'00328'!E154+'00368'!E154+'10725'!E154+'00498'!E154+'00551'!E154+'00585'!E154+'00982'!E154+'00986'!E154+'00989'!E154+'01019'!E154+'01083'!E154+'01084'!E154+'01144'!E154+'01154'!E154+'11933'!E154+'00446'!E153</f>
        <v>0</v>
      </c>
      <c r="F151" s="159">
        <f>'00111'!F154+'00192'!F154+'00200'!F154+'00226'!F154+'00282'!F154+'00328'!F154+'00368'!F154+'10725'!F154+'00498'!F154+'00551'!F154+'00585'!F154+'00982'!F154+'00986'!F154+'00989'!F154+'01019'!F154+'01083'!F154+'01084'!F154+'01144'!F154+'01154'!F154+'11933'!F154+'00446'!F153</f>
        <v>6</v>
      </c>
      <c r="G151" s="159">
        <f t="shared" si="16"/>
        <v>2049</v>
      </c>
      <c r="H151" s="159">
        <f>'00111'!H154+'00192'!H154+'00200'!H154+'00226'!H154+'00282'!H154+'00328'!H154+'00368'!H154+'10725'!H154+'00498'!H154+'00551'!H154+'00585'!H154+'00982'!H154+'00986'!H154+'00989'!H154+'01019'!H154+'01083'!H154+'01084'!H154+'01144'!H154+'01154'!H154+'11933'!H154+'00446'!H153</f>
        <v>12294</v>
      </c>
      <c r="I151" s="164">
        <f>'00111'!I154+'00192'!I154+'00200'!I154+'00226'!I154+'00282'!I154+'00328'!I154+'00368'!I154+'10725'!I154+'00498'!I154+'00551'!I154+'00585'!I154+'00982'!I154+'00986'!I154+'00989'!I154+'01019'!I154+'01083'!I154+'01084'!I154+'01144'!I154+'01154'!I154+'11933'!I154+'00446'!I153</f>
        <v>0</v>
      </c>
      <c r="J151" s="165">
        <f t="shared" si="17"/>
        <v>0</v>
      </c>
      <c r="K151" s="166">
        <f>'00111'!K154+'00192'!K154+'00200'!K154+'00226'!K154+'00282'!K154+'00328'!K154+'00368'!K154+'10725'!K154+'00498'!K154+'00551'!K154+'00585'!K154+'00982'!K154+'00986'!K154+'00989'!K154+'01019'!K154+'01083'!K154+'01084'!K154+'01144'!K154+'01154'!K154+'11933'!K154+'00446'!K153</f>
        <v>0</v>
      </c>
    </row>
    <row r="152" spans="1:11" ht="24" x14ac:dyDescent="0.25">
      <c r="A152" s="15" t="s">
        <v>188</v>
      </c>
      <c r="B152" s="13" t="s">
        <v>289</v>
      </c>
      <c r="C152" s="11">
        <f>'00111'!C155+'00192'!C155+'00200'!C155+'00226'!C155+'00282'!C155+'00328'!C155+'00368'!C155+'10725'!C155+'00498'!C155+'00551'!C155+'00585'!C155+'00982'!C155+'00986'!C155+'00989'!C155+'01019'!C155+'01083'!C155+'01084'!C155+'01144'!C155+'01154'!C155+'11933'!C155+'00446'!C154</f>
        <v>0</v>
      </c>
      <c r="D152" s="12">
        <f t="shared" si="15"/>
        <v>0</v>
      </c>
      <c r="E152" s="16">
        <f>'00111'!E155+'00192'!E155+'00200'!E155+'00226'!E155+'00282'!E155+'00328'!E155+'00368'!E155+'10725'!E155+'00498'!E155+'00551'!E155+'00585'!E155+'00982'!E155+'00986'!E155+'00989'!E155+'01019'!E155+'01083'!E155+'01084'!E155+'01144'!E155+'01154'!E155+'11933'!E155+'00446'!E154</f>
        <v>0</v>
      </c>
      <c r="F152" s="159">
        <f>'00111'!F155+'00192'!F155+'00200'!F155+'00226'!F155+'00282'!F155+'00328'!F155+'00368'!F155+'10725'!F155+'00498'!F155+'00551'!F155+'00585'!F155+'00982'!F155+'00986'!F155+'00989'!F155+'01019'!F155+'01083'!F155+'01084'!F155+'01144'!F155+'01154'!F155+'11933'!F155+'00446'!F154</f>
        <v>0</v>
      </c>
      <c r="G152" s="159">
        <f t="shared" si="16"/>
        <v>0</v>
      </c>
      <c r="H152" s="159">
        <f>'00111'!H155+'00192'!H155+'00200'!H155+'00226'!H155+'00282'!H155+'00328'!H155+'00368'!H155+'10725'!H155+'00498'!H155+'00551'!H155+'00585'!H155+'00982'!H155+'00986'!H155+'00989'!H155+'01019'!H155+'01083'!H155+'01084'!H155+'01144'!H155+'01154'!H155+'11933'!H155+'00446'!H154</f>
        <v>0</v>
      </c>
      <c r="I152" s="164">
        <f>'00111'!I155+'00192'!I155+'00200'!I155+'00226'!I155+'00282'!I155+'00328'!I155+'00368'!I155+'10725'!I155+'00498'!I155+'00551'!I155+'00585'!I155+'00982'!I155+'00986'!I155+'00989'!I155+'01019'!I155+'01083'!I155+'01084'!I155+'01144'!I155+'01154'!I155+'11933'!I155+'00446'!I154</f>
        <v>0</v>
      </c>
      <c r="J152" s="165">
        <f t="shared" si="17"/>
        <v>0</v>
      </c>
      <c r="K152" s="166">
        <f>'00111'!K155+'00192'!K155+'00200'!K155+'00226'!K155+'00282'!K155+'00328'!K155+'00368'!K155+'10725'!K155+'00498'!K155+'00551'!K155+'00585'!K155+'00982'!K155+'00986'!K155+'00989'!K155+'01019'!K155+'01083'!K155+'01084'!K155+'01144'!K155+'01154'!K155+'11933'!K155+'00446'!K154</f>
        <v>0</v>
      </c>
    </row>
    <row r="153" spans="1:11" x14ac:dyDescent="0.25">
      <c r="A153" s="15" t="s">
        <v>189</v>
      </c>
      <c r="B153" s="13" t="s">
        <v>197</v>
      </c>
      <c r="C153" s="11">
        <f>'00111'!C156+'00192'!C156+'00200'!C156+'00226'!C156+'00282'!C156+'00328'!C156+'00368'!C156+'10725'!C156+'00498'!C156+'00551'!C156+'00585'!C156+'00982'!C156+'00986'!C156+'00989'!C156+'01019'!C156+'01083'!C156+'01084'!C156+'01144'!C156+'01154'!C156+'11933'!C156+'00446'!C155</f>
        <v>11</v>
      </c>
      <c r="D153" s="12">
        <f t="shared" si="15"/>
        <v>1636.3636363636363</v>
      </c>
      <c r="E153" s="16">
        <f>'00111'!E156+'00192'!E156+'00200'!E156+'00226'!E156+'00282'!E156+'00328'!E156+'00368'!E156+'10725'!E156+'00498'!E156+'00551'!E156+'00585'!E156+'00982'!E156+'00986'!E156+'00989'!E156+'01019'!E156+'01083'!E156+'01084'!E156+'01144'!E156+'01154'!E156+'11933'!E156+'00446'!E155</f>
        <v>18000</v>
      </c>
      <c r="F153" s="159">
        <f>'00111'!F156+'00192'!F156+'00200'!F156+'00226'!F156+'00282'!F156+'00328'!F156+'00368'!F156+'10725'!F156+'00498'!F156+'00551'!F156+'00585'!F156+'00982'!F156+'00986'!F156+'00989'!F156+'01019'!F156+'01083'!F156+'01084'!F156+'01144'!F156+'01154'!F156+'11933'!F156+'00446'!F155</f>
        <v>0</v>
      </c>
      <c r="G153" s="159">
        <f t="shared" si="16"/>
        <v>0</v>
      </c>
      <c r="H153" s="159">
        <f>'00111'!H156+'00192'!H156+'00200'!H156+'00226'!H156+'00282'!H156+'00328'!H156+'00368'!H156+'10725'!H156+'00498'!H156+'00551'!H156+'00585'!H156+'00982'!H156+'00986'!H156+'00989'!H156+'01019'!H156+'01083'!H156+'01084'!H156+'01144'!H156+'01154'!H156+'11933'!H156+'00446'!H155</f>
        <v>0</v>
      </c>
      <c r="I153" s="164">
        <f>'00111'!I156+'00192'!I156+'00200'!I156+'00226'!I156+'00282'!I156+'00328'!I156+'00368'!I156+'10725'!I156+'00498'!I156+'00551'!I156+'00585'!I156+'00982'!I156+'00986'!I156+'00989'!I156+'01019'!I156+'01083'!I156+'01084'!I156+'01144'!I156+'01154'!I156+'11933'!I156+'00446'!I155</f>
        <v>0</v>
      </c>
      <c r="J153" s="165">
        <f t="shared" si="17"/>
        <v>0</v>
      </c>
      <c r="K153" s="166">
        <f>'00111'!K156+'00192'!K156+'00200'!K156+'00226'!K156+'00282'!K156+'00328'!K156+'00368'!K156+'10725'!K156+'00498'!K156+'00551'!K156+'00585'!K156+'00982'!K156+'00986'!K156+'00989'!K156+'01019'!K156+'01083'!K156+'01084'!K156+'01144'!K156+'01154'!K156+'11933'!K156+'00446'!K155</f>
        <v>0</v>
      </c>
    </row>
    <row r="154" spans="1:11" x14ac:dyDescent="0.25">
      <c r="A154" s="15" t="s">
        <v>191</v>
      </c>
      <c r="B154" s="13" t="s">
        <v>198</v>
      </c>
      <c r="C154" s="11">
        <f>'00111'!C157+'00192'!C157+'00200'!C157+'00226'!C157+'00282'!C157+'00328'!C157+'00368'!C157+'10725'!C157+'00498'!C157+'00551'!C157+'00585'!C157+'00982'!C157+'00986'!C157+'00989'!C157+'01019'!C157+'01083'!C157+'01084'!C157+'01144'!C157+'01154'!C157+'11933'!C157+'00446'!C156</f>
        <v>4</v>
      </c>
      <c r="D154" s="12">
        <f t="shared" si="15"/>
        <v>5750</v>
      </c>
      <c r="E154" s="16">
        <f>'00111'!E157+'00192'!E157+'00200'!E157+'00226'!E157+'00282'!E157+'00328'!E157+'00368'!E157+'10725'!E157+'00498'!E157+'00551'!E157+'00585'!E157+'00982'!E157+'00986'!E157+'00989'!E157+'01019'!E157+'01083'!E157+'01084'!E157+'01144'!E157+'01154'!E157+'11933'!E157+'00446'!E156</f>
        <v>23000</v>
      </c>
      <c r="F154" s="159">
        <f>'00111'!F157+'00192'!F157+'00200'!F157+'00226'!F157+'00282'!F157+'00328'!F157+'00368'!F157+'10725'!F157+'00498'!F157+'00551'!F157+'00585'!F157+'00982'!F157+'00986'!F157+'00989'!F157+'01019'!F157+'01083'!F157+'01084'!F157+'01144'!F157+'01154'!F157+'11933'!F157+'00446'!F156</f>
        <v>0</v>
      </c>
      <c r="G154" s="159">
        <f t="shared" si="16"/>
        <v>0</v>
      </c>
      <c r="H154" s="159">
        <f>'00111'!H157+'00192'!H157+'00200'!H157+'00226'!H157+'00282'!H157+'00328'!H157+'00368'!H157+'10725'!H157+'00498'!H157+'00551'!H157+'00585'!H157+'00982'!H157+'00986'!H157+'00989'!H157+'01019'!H157+'01083'!H157+'01084'!H157+'01144'!H157+'01154'!H157+'11933'!H157+'00446'!H156</f>
        <v>0</v>
      </c>
      <c r="I154" s="164">
        <f>'00111'!I157+'00192'!I157+'00200'!I157+'00226'!I157+'00282'!I157+'00328'!I157+'00368'!I157+'10725'!I157+'00498'!I157+'00551'!I157+'00585'!I157+'00982'!I157+'00986'!I157+'00989'!I157+'01019'!I157+'01083'!I157+'01084'!I157+'01144'!I157+'01154'!I157+'11933'!I157+'00446'!I156</f>
        <v>1</v>
      </c>
      <c r="J154" s="165">
        <f t="shared" si="17"/>
        <v>11848</v>
      </c>
      <c r="K154" s="166">
        <f>'00111'!K157+'00192'!K157+'00200'!K157+'00226'!K157+'00282'!K157+'00328'!K157+'00368'!K157+'10725'!K157+'00498'!K157+'00551'!K157+'00585'!K157+'00982'!K157+'00986'!K157+'00989'!K157+'01019'!K157+'01083'!K157+'01084'!K157+'01144'!K157+'01154'!K157+'11933'!K157+'00446'!K156</f>
        <v>11848</v>
      </c>
    </row>
    <row r="155" spans="1:11" x14ac:dyDescent="0.25">
      <c r="A155" s="15" t="s">
        <v>193</v>
      </c>
      <c r="B155" s="13" t="s">
        <v>199</v>
      </c>
      <c r="C155" s="11">
        <f>'00111'!C158+'00192'!C158+'00200'!C158+'00226'!C158+'00282'!C158+'00328'!C158+'00368'!C158+'10725'!C158+'00498'!C158+'00551'!C158+'00585'!C158+'00982'!C158+'00986'!C158+'00989'!C158+'01019'!C158+'01083'!C158+'01084'!C158+'01144'!C158+'01154'!C158+'11933'!C158+'00446'!C157</f>
        <v>0</v>
      </c>
      <c r="D155" s="12">
        <f t="shared" si="15"/>
        <v>0</v>
      </c>
      <c r="E155" s="16">
        <f>'00111'!E158+'00192'!E158+'00200'!E158+'00226'!E158+'00282'!E158+'00328'!E158+'00368'!E158+'10725'!E158+'00498'!E158+'00551'!E158+'00585'!E158+'00982'!E158+'00986'!E158+'00989'!E158+'01019'!E158+'01083'!E158+'01084'!E158+'01144'!E158+'01154'!E158+'11933'!E158+'00446'!E157</f>
        <v>0</v>
      </c>
      <c r="F155" s="159">
        <f>'00111'!F158+'00192'!F158+'00200'!F158+'00226'!F158+'00282'!F158+'00328'!F158+'00368'!F158+'10725'!F158+'00498'!F158+'00551'!F158+'00585'!F158+'00982'!F158+'00986'!F158+'00989'!F158+'01019'!F158+'01083'!F158+'01084'!F158+'01144'!F158+'01154'!F158+'11933'!F158+'00446'!F157</f>
        <v>0</v>
      </c>
      <c r="G155" s="159">
        <f t="shared" si="16"/>
        <v>0</v>
      </c>
      <c r="H155" s="159">
        <f>'00111'!H158+'00192'!H158+'00200'!H158+'00226'!H158+'00282'!H158+'00328'!H158+'00368'!H158+'10725'!H158+'00498'!H158+'00551'!H158+'00585'!H158+'00982'!H158+'00986'!H158+'00989'!H158+'01019'!H158+'01083'!H158+'01084'!H158+'01144'!H158+'01154'!H158+'11933'!H158+'00446'!H157</f>
        <v>0</v>
      </c>
      <c r="I155" s="164">
        <f>'00111'!I158+'00192'!I158+'00200'!I158+'00226'!I158+'00282'!I158+'00328'!I158+'00368'!I158+'10725'!I158+'00498'!I158+'00551'!I158+'00585'!I158+'00982'!I158+'00986'!I158+'00989'!I158+'01019'!I158+'01083'!I158+'01084'!I158+'01144'!I158+'01154'!I158+'11933'!I158+'00446'!I157</f>
        <v>0</v>
      </c>
      <c r="J155" s="165">
        <f t="shared" si="17"/>
        <v>0</v>
      </c>
      <c r="K155" s="166">
        <f>'00111'!K158+'00192'!K158+'00200'!K158+'00226'!K158+'00282'!K158+'00328'!K158+'00368'!K158+'10725'!K158+'00498'!K158+'00551'!K158+'00585'!K158+'00982'!K158+'00986'!K158+'00989'!K158+'01019'!K158+'01083'!K158+'01084'!K158+'01144'!K158+'01154'!K158+'11933'!K158+'00446'!K157</f>
        <v>0</v>
      </c>
    </row>
    <row r="156" spans="1:11" x14ac:dyDescent="0.25">
      <c r="A156" s="15" t="s">
        <v>194</v>
      </c>
      <c r="B156" s="13" t="s">
        <v>316</v>
      </c>
      <c r="C156" s="11">
        <f>'00111'!C159+'00192'!C159+'00200'!C159+'00226'!C159+'00282'!C159+'00328'!C159+'00368'!C159+'10725'!C159+'00498'!C159+'00551'!C159+'00585'!C159+'00982'!C159+'00986'!C159+'00989'!C159+'01019'!C159+'01083'!C159+'01084'!C159+'01144'!C159+'01154'!C159+'11933'!C159+'00446'!C158</f>
        <v>4</v>
      </c>
      <c r="D156" s="12">
        <f t="shared" si="15"/>
        <v>975</v>
      </c>
      <c r="E156" s="16">
        <f>'00111'!E159+'00192'!E159+'00200'!E159+'00226'!E159+'00282'!E159+'00328'!E159+'00368'!E159+'10725'!E159+'00498'!E159+'00551'!E159+'00585'!E159+'00982'!E159+'00986'!E159+'00989'!E159+'01019'!E159+'01083'!E159+'01084'!E159+'01144'!E159+'01154'!E159+'11933'!E159+'00446'!E158</f>
        <v>3900</v>
      </c>
      <c r="F156" s="159">
        <f>'00111'!F159+'00192'!F159+'00200'!F159+'00226'!F159+'00282'!F159+'00328'!F159+'00368'!F159+'10725'!F159+'00498'!F159+'00551'!F159+'00585'!F159+'00982'!F159+'00986'!F159+'00989'!F159+'01019'!F159+'01083'!F159+'01084'!F159+'01144'!F159+'01154'!F159+'11933'!F159+'00446'!F158</f>
        <v>3</v>
      </c>
      <c r="G156" s="159">
        <f t="shared" si="16"/>
        <v>5000</v>
      </c>
      <c r="H156" s="159">
        <f>'00111'!H159+'00192'!H159+'00200'!H159+'00226'!H159+'00282'!H159+'00328'!H159+'00368'!H159+'10725'!H159+'00498'!H159+'00551'!H159+'00585'!H159+'00982'!H159+'00986'!H159+'00989'!H159+'01019'!H159+'01083'!H159+'01084'!H159+'01144'!H159+'01154'!H159+'11933'!H159+'00446'!H158</f>
        <v>15000</v>
      </c>
      <c r="I156" s="164">
        <f>'00111'!I159+'00192'!I159+'00200'!I159+'00226'!I159+'00282'!I159+'00328'!I159+'00368'!I159+'10725'!I159+'00498'!I159+'00551'!I159+'00585'!I159+'00982'!I159+'00986'!I159+'00989'!I159+'01019'!I159+'01083'!I159+'01084'!I159+'01144'!I159+'01154'!I159+'11933'!I159+'00446'!I158</f>
        <v>0</v>
      </c>
      <c r="J156" s="165">
        <f t="shared" si="17"/>
        <v>0</v>
      </c>
      <c r="K156" s="166">
        <f>'00111'!K159+'00192'!K159+'00200'!K159+'00226'!K159+'00282'!K159+'00328'!K159+'00368'!K159+'10725'!K159+'00498'!K159+'00551'!K159+'00585'!K159+'00982'!K159+'00986'!K159+'00989'!K159+'01019'!K159+'01083'!K159+'01084'!K159+'01144'!K159+'01154'!K159+'11933'!K159+'00446'!K158</f>
        <v>0</v>
      </c>
    </row>
    <row r="157" spans="1:11" x14ac:dyDescent="0.25">
      <c r="A157" s="15" t="s">
        <v>195</v>
      </c>
      <c r="B157" s="13" t="s">
        <v>317</v>
      </c>
      <c r="C157" s="11">
        <f>'00111'!C160+'00192'!C160+'00200'!C160+'00226'!C160+'00282'!C160+'00328'!C160+'00368'!C160+'10725'!C160+'00498'!C160+'00551'!C160+'00585'!C160+'00982'!C160+'00986'!C160+'00989'!C160+'01019'!C160+'01083'!C160+'01084'!C160+'01144'!C160+'01154'!C160+'11933'!C160+'00446'!C159</f>
        <v>0</v>
      </c>
      <c r="D157" s="12">
        <f t="shared" si="15"/>
        <v>0</v>
      </c>
      <c r="E157" s="16">
        <f>'00111'!E160+'00192'!E160+'00200'!E160+'00226'!E160+'00282'!E160+'00328'!E160+'00368'!E160+'10725'!E160+'00498'!E160+'00551'!E160+'00585'!E160+'00982'!E160+'00986'!E160+'00989'!E160+'01019'!E160+'01083'!E160+'01084'!E160+'01144'!E160+'01154'!E160+'11933'!E160+'00446'!E159</f>
        <v>0</v>
      </c>
      <c r="F157" s="159">
        <f>'00111'!F160+'00192'!F160+'00200'!F160+'00226'!F160+'00282'!F160+'00328'!F160+'00368'!F160+'10725'!F160+'00498'!F160+'00551'!F160+'00585'!F160+'00982'!F160+'00986'!F160+'00989'!F160+'01019'!F160+'01083'!F160+'01084'!F160+'01144'!F160+'01154'!F160+'11933'!F160+'00446'!F159</f>
        <v>0</v>
      </c>
      <c r="G157" s="159">
        <f t="shared" si="16"/>
        <v>0</v>
      </c>
      <c r="H157" s="159">
        <f>'00111'!H160+'00192'!H160+'00200'!H160+'00226'!H160+'00282'!H160+'00328'!H160+'00368'!H160+'10725'!H160+'00498'!H160+'00551'!H160+'00585'!H160+'00982'!H160+'00986'!H160+'00989'!H160+'01019'!H160+'01083'!H160+'01084'!H160+'01144'!H160+'01154'!H160+'11933'!H160+'00446'!H159</f>
        <v>0</v>
      </c>
      <c r="I157" s="164">
        <f>'00111'!I160+'00192'!I160+'00200'!I160+'00226'!I160+'00282'!I160+'00328'!I160+'00368'!I160+'10725'!I160+'00498'!I160+'00551'!I160+'00585'!I160+'00982'!I160+'00986'!I160+'00989'!I160+'01019'!I160+'01083'!I160+'01084'!I160+'01144'!I160+'01154'!I160+'11933'!I160+'00446'!I159</f>
        <v>0</v>
      </c>
      <c r="J157" s="165">
        <f t="shared" si="17"/>
        <v>0</v>
      </c>
      <c r="K157" s="166">
        <f>'00111'!K160+'00192'!K160+'00200'!K160+'00226'!K160+'00282'!K160+'00328'!K160+'00368'!K160+'10725'!K160+'00498'!K160+'00551'!K160+'00585'!K160+'00982'!K160+'00986'!K160+'00989'!K160+'01019'!K160+'01083'!K160+'01084'!K160+'01144'!K160+'01154'!K160+'11933'!K160+'00446'!K159</f>
        <v>0</v>
      </c>
    </row>
    <row r="158" spans="1:11" x14ac:dyDescent="0.25">
      <c r="A158" s="15" t="s">
        <v>196</v>
      </c>
      <c r="B158" s="13" t="s">
        <v>208</v>
      </c>
      <c r="C158" s="11">
        <f>'00111'!C161+'00192'!C161+'00200'!C161+'00226'!C161+'00282'!C161+'00328'!C161+'00368'!C161+'10725'!C161+'00498'!C161+'00551'!C161+'00585'!C161+'00982'!C161+'00986'!C161+'00989'!C161+'01019'!C161+'01083'!C161+'01084'!C161+'01144'!C161+'01154'!C161+'11933'!C161+'00446'!C160</f>
        <v>47</v>
      </c>
      <c r="D158" s="12">
        <f t="shared" ref="D158:D168" si="18">IFERROR((E158/C158),0)</f>
        <v>2517.0212765957449</v>
      </c>
      <c r="E158" s="16">
        <f>'00111'!E161+'00192'!E161+'00200'!E161+'00226'!E161+'00282'!E161+'00328'!E161+'00368'!E161+'10725'!E161+'00498'!E161+'00551'!E161+'00585'!E161+'00982'!E161+'00986'!E161+'00989'!E161+'01019'!E161+'01083'!E161+'01084'!E161+'01144'!E161+'01154'!E161+'11933'!E161+'00446'!E160</f>
        <v>118300</v>
      </c>
      <c r="F158" s="159">
        <f>'00111'!F161+'00192'!F161+'00200'!F161+'00226'!F161+'00282'!F161+'00328'!F161+'00368'!F161+'10725'!F161+'00498'!F161+'00551'!F161+'00585'!F161+'00982'!F161+'00986'!F161+'00989'!F161+'01019'!F161+'01083'!F161+'01084'!F161+'01144'!F161+'01154'!F161+'11933'!F161+'00446'!F160</f>
        <v>16</v>
      </c>
      <c r="G158" s="159">
        <f t="shared" si="16"/>
        <v>1855.75</v>
      </c>
      <c r="H158" s="159">
        <f>'00111'!H161+'00192'!H161+'00200'!H161+'00226'!H161+'00282'!H161+'00328'!H161+'00368'!H161+'10725'!H161+'00498'!H161+'00551'!H161+'00585'!H161+'00982'!H161+'00986'!H161+'00989'!H161+'01019'!H161+'01083'!H161+'01084'!H161+'01144'!H161+'01154'!H161+'11933'!H161+'00446'!H160</f>
        <v>29692</v>
      </c>
      <c r="I158" s="164">
        <f>'00111'!I161+'00192'!I161+'00200'!I161+'00226'!I161+'00282'!I161+'00328'!I161+'00368'!I161+'10725'!I161+'00498'!I161+'00551'!I161+'00585'!I161+'00982'!I161+'00986'!I161+'00989'!I161+'01019'!I161+'01083'!I161+'01084'!I161+'01144'!I161+'01154'!I161+'11933'!I161+'00446'!I160</f>
        <v>1</v>
      </c>
      <c r="J158" s="165">
        <f t="shared" si="17"/>
        <v>1590</v>
      </c>
      <c r="K158" s="166">
        <f>'00111'!K161+'00192'!K161+'00200'!K161+'00226'!K161+'00282'!K161+'00328'!K161+'00368'!K161+'10725'!K161+'00498'!K161+'00551'!K161+'00585'!K161+'00982'!K161+'00986'!K161+'00989'!K161+'01019'!K161+'01083'!K161+'01084'!K161+'01144'!K161+'01154'!K161+'11933'!K161+'00446'!K160</f>
        <v>1590</v>
      </c>
    </row>
    <row r="159" spans="1:11" x14ac:dyDescent="0.25">
      <c r="A159" s="15" t="s">
        <v>217</v>
      </c>
      <c r="B159" s="13" t="s">
        <v>218</v>
      </c>
      <c r="C159" s="11">
        <f>'00111'!C162+'00192'!C162+'00200'!C162+'00226'!C162+'00282'!C162+'00328'!C162+'00368'!C162+'10725'!C162+'00498'!C162+'00551'!C162+'00585'!C162+'00982'!C162+'00986'!C162+'00989'!C162+'01019'!C162+'01083'!C162+'01084'!C162+'01144'!C162+'01154'!C162+'11933'!C162+'00446'!C161</f>
        <v>20</v>
      </c>
      <c r="D159" s="12">
        <f t="shared" si="18"/>
        <v>7675</v>
      </c>
      <c r="E159" s="16">
        <f>'00111'!E162+'00192'!E162+'00200'!E162+'00226'!E162+'00282'!E162+'00328'!E162+'00368'!E162+'10725'!E162+'00498'!E162+'00551'!E162+'00585'!E162+'00982'!E162+'00986'!E162+'00989'!E162+'01019'!E162+'01083'!E162+'01084'!E162+'01144'!E162+'01154'!E162+'11933'!E162+'00446'!E161</f>
        <v>153500</v>
      </c>
      <c r="F159" s="159">
        <f>'00111'!F162+'00192'!F162+'00200'!F162+'00226'!F162+'00282'!F162+'00328'!F162+'00368'!F162+'10725'!F162+'00498'!F162+'00551'!F162+'00585'!F162+'00982'!F162+'00986'!F162+'00989'!F162+'01019'!F162+'01083'!F162+'01084'!F162+'01144'!F162+'01154'!F162+'11933'!F162+'00446'!F161</f>
        <v>11</v>
      </c>
      <c r="G159" s="159">
        <f t="shared" si="16"/>
        <v>6920</v>
      </c>
      <c r="H159" s="159">
        <f>'00111'!H162+'00192'!H162+'00200'!H162+'00226'!H162+'00282'!H162+'00328'!H162+'00368'!H162+'10725'!H162+'00498'!H162+'00551'!H162+'00585'!H162+'00982'!H162+'00986'!H162+'00989'!H162+'01019'!H162+'01083'!H162+'01084'!H162+'01144'!H162+'01154'!H162+'11933'!H162+'00446'!H161</f>
        <v>76120</v>
      </c>
      <c r="I159" s="164">
        <f>'00111'!I162+'00192'!I162+'00200'!I162+'00226'!I162+'00282'!I162+'00328'!I162+'00368'!I162+'10725'!I162+'00498'!I162+'00551'!I162+'00585'!I162+'00982'!I162+'00986'!I162+'00989'!I162+'01019'!I162+'01083'!I162+'01084'!I162+'01144'!I162+'01154'!I162+'11933'!I162+'00446'!I161</f>
        <v>0</v>
      </c>
      <c r="J159" s="165">
        <f t="shared" si="17"/>
        <v>0</v>
      </c>
      <c r="K159" s="166">
        <f>'00111'!K162+'00192'!K162+'00200'!K162+'00226'!K162+'00282'!K162+'00328'!K162+'00368'!K162+'10725'!K162+'00498'!K162+'00551'!K162+'00585'!K162+'00982'!K162+'00986'!K162+'00989'!K162+'01019'!K162+'01083'!K162+'01084'!K162+'01144'!K162+'01154'!K162+'11933'!K162+'00446'!K161</f>
        <v>0</v>
      </c>
    </row>
    <row r="160" spans="1:11" x14ac:dyDescent="0.25">
      <c r="A160" s="15" t="s">
        <v>219</v>
      </c>
      <c r="B160" s="13" t="s">
        <v>220</v>
      </c>
      <c r="C160" s="11">
        <f>'00111'!C163+'00192'!C163+'00200'!C163+'00226'!C163+'00282'!C163+'00328'!C163+'00368'!C163+'10725'!C163+'00498'!C163+'00551'!C163+'00585'!C163+'00982'!C163+'00986'!C163+'00989'!C163+'01019'!C163+'01083'!C163+'01084'!C163+'01144'!C163+'01154'!C163+'11933'!C163+'00446'!C162</f>
        <v>83</v>
      </c>
      <c r="D160" s="12">
        <f t="shared" si="18"/>
        <v>1821.6867469879519</v>
      </c>
      <c r="E160" s="16">
        <f>'00111'!E163+'00192'!E163+'00200'!E163+'00226'!E163+'00282'!E163+'00328'!E163+'00368'!E163+'10725'!E163+'00498'!E163+'00551'!E163+'00585'!E163+'00982'!E163+'00986'!E163+'00989'!E163+'01019'!E163+'01083'!E163+'01084'!E163+'01144'!E163+'01154'!E163+'11933'!E163+'00446'!E162</f>
        <v>151200</v>
      </c>
      <c r="F160" s="159">
        <f>'00111'!F163+'00192'!F163+'00200'!F163+'00226'!F163+'00282'!F163+'00328'!F163+'00368'!F163+'10725'!F163+'00498'!F163+'00551'!F163+'00585'!F163+'00982'!F163+'00986'!F163+'00989'!F163+'01019'!F163+'01083'!F163+'01084'!F163+'01144'!F163+'01154'!F163+'11933'!F163+'00446'!F162</f>
        <v>21</v>
      </c>
      <c r="G160" s="159">
        <f t="shared" si="16"/>
        <v>1366.1428571428571</v>
      </c>
      <c r="H160" s="159">
        <f>'00111'!H163+'00192'!H163+'00200'!H163+'00226'!H163+'00282'!H163+'00328'!H163+'00368'!H163+'10725'!H163+'00498'!H163+'00551'!H163+'00585'!H163+'00982'!H163+'00986'!H163+'00989'!H163+'01019'!H163+'01083'!H163+'01084'!H163+'01144'!H163+'01154'!H163+'11933'!H163+'00446'!H162</f>
        <v>28689</v>
      </c>
      <c r="I160" s="164">
        <f>'00111'!I163+'00192'!I163+'00200'!I163+'00226'!I163+'00282'!I163+'00328'!I163+'00368'!I163+'10725'!I163+'00498'!I163+'00551'!I163+'00585'!I163+'00982'!I163+'00986'!I163+'00989'!I163+'01019'!I163+'01083'!I163+'01084'!I163+'01144'!I163+'01154'!I163+'11933'!I163+'00446'!I162</f>
        <v>0</v>
      </c>
      <c r="J160" s="165">
        <f t="shared" si="17"/>
        <v>0</v>
      </c>
      <c r="K160" s="166">
        <f>'00111'!K163+'00192'!K163+'00200'!K163+'00226'!K163+'00282'!K163+'00328'!K163+'00368'!K163+'10725'!K163+'00498'!K163+'00551'!K163+'00585'!K163+'00982'!K163+'00986'!K163+'00989'!K163+'01019'!K163+'01083'!K163+'01084'!K163+'01144'!K163+'01154'!K163+'11933'!K163+'00446'!K162</f>
        <v>0</v>
      </c>
    </row>
    <row r="161" spans="1:11" x14ac:dyDescent="0.25">
      <c r="A161" s="15" t="s">
        <v>221</v>
      </c>
      <c r="B161" s="13" t="s">
        <v>222</v>
      </c>
      <c r="C161" s="11">
        <f>'00111'!C164+'00192'!C164+'00200'!C164+'00226'!C164+'00282'!C164+'00328'!C164+'00368'!C164+'10725'!C164+'00498'!C164+'00551'!C164+'00585'!C164+'00982'!C164+'00986'!C164+'00989'!C164+'01019'!C164+'01083'!C164+'01084'!C164+'01144'!C164+'01154'!C164+'11933'!C164+'00446'!C163</f>
        <v>120</v>
      </c>
      <c r="D161" s="12">
        <f t="shared" si="18"/>
        <v>1357.9166666666667</v>
      </c>
      <c r="E161" s="16">
        <f>'00111'!E164+'00192'!E164+'00200'!E164+'00226'!E164+'00282'!E164+'00328'!E164+'00368'!E164+'10725'!E164+'00498'!E164+'00551'!E164+'00585'!E164+'00982'!E164+'00986'!E164+'00989'!E164+'01019'!E164+'01083'!E164+'01084'!E164+'01144'!E164+'01154'!E164+'11933'!E164+'00446'!E163</f>
        <v>162950</v>
      </c>
      <c r="F161" s="159">
        <f>'00111'!F164+'00192'!F164+'00200'!F164+'00226'!F164+'00282'!F164+'00328'!F164+'00368'!F164+'10725'!F164+'00498'!F164+'00551'!F164+'00585'!F164+'00982'!F164+'00986'!F164+'00989'!F164+'01019'!F164+'01083'!F164+'01084'!F164+'01144'!F164+'01154'!F164+'11933'!F164+'00446'!F163</f>
        <v>100</v>
      </c>
      <c r="G161" s="159">
        <f t="shared" si="16"/>
        <v>1777.3771100000001</v>
      </c>
      <c r="H161" s="159">
        <f>'00111'!H164+'00192'!H164+'00200'!H164+'00226'!H164+'00282'!H164+'00328'!H164+'00368'!H164+'10725'!H164+'00498'!H164+'00551'!H164+'00585'!H164+'00982'!H164+'00986'!H164+'00989'!H164+'01019'!H164+'01083'!H164+'01084'!H164+'01144'!H164+'01154'!H164+'11933'!H164+'00446'!H163</f>
        <v>177737.71100000001</v>
      </c>
      <c r="I161" s="164">
        <f>'00111'!I164+'00192'!I164+'00200'!I164+'00226'!I164+'00282'!I164+'00328'!I164+'00368'!I164+'10725'!I164+'00498'!I164+'00551'!I164+'00585'!I164+'00982'!I164+'00986'!I164+'00989'!I164+'01019'!I164+'01083'!I164+'01084'!I164+'01144'!I164+'01154'!I164+'11933'!I164+'00446'!I163</f>
        <v>9</v>
      </c>
      <c r="J161" s="165">
        <f t="shared" si="17"/>
        <v>1685</v>
      </c>
      <c r="K161" s="166">
        <f>'00111'!K164+'00192'!K164+'00200'!K164+'00226'!K164+'00282'!K164+'00328'!K164+'00368'!K164+'10725'!K164+'00498'!K164+'00551'!K164+'00585'!K164+'00982'!K164+'00986'!K164+'00989'!K164+'01019'!K164+'01083'!K164+'01084'!K164+'01144'!K164+'01154'!K164+'11933'!K164+'00446'!K163</f>
        <v>15165</v>
      </c>
    </row>
    <row r="162" spans="1:11" x14ac:dyDescent="0.25">
      <c r="A162" s="15" t="s">
        <v>202</v>
      </c>
      <c r="B162" s="13" t="s">
        <v>203</v>
      </c>
      <c r="C162" s="11">
        <f>'00111'!C165+'00192'!C165+'00200'!C165+'00226'!C165+'00282'!C165+'00328'!C165+'00368'!C165+'10725'!C165+'00498'!C165+'00551'!C165+'00585'!C165+'00982'!C165+'00986'!C165+'00989'!C165+'01019'!C165+'01083'!C165+'01084'!C165+'01144'!C165+'01154'!C165+'11933'!C165+'00446'!C164</f>
        <v>47</v>
      </c>
      <c r="D162" s="12">
        <f t="shared" si="18"/>
        <v>7136.1702127659573</v>
      </c>
      <c r="E162" s="16">
        <f>'00111'!E165+'00192'!E165+'00200'!E165+'00226'!E165+'00282'!E165+'00328'!E165+'00368'!E165+'10725'!E165+'00498'!E165+'00551'!E165+'00585'!E165+'00982'!E165+'00986'!E165+'00989'!E165+'01019'!E165+'01083'!E165+'01084'!E165+'01144'!E165+'01154'!E165+'11933'!E165+'00446'!E164</f>
        <v>335400</v>
      </c>
      <c r="F162" s="159">
        <f>'00111'!F165+'00192'!F165+'00200'!F165+'00226'!F165+'00282'!F165+'00328'!F165+'00368'!F165+'10725'!F165+'00498'!F165+'00551'!F165+'00585'!F165+'00982'!F165+'00986'!F165+'00989'!F165+'01019'!F165+'01083'!F165+'01084'!F165+'01144'!F165+'01154'!F165+'11933'!F165+'00446'!F164</f>
        <v>2</v>
      </c>
      <c r="G162" s="159">
        <f t="shared" si="16"/>
        <v>5844</v>
      </c>
      <c r="H162" s="159">
        <f>'00111'!H165+'00192'!H165+'00200'!H165+'00226'!H165+'00282'!H165+'00328'!H165+'00368'!H165+'10725'!H165+'00498'!H165+'00551'!H165+'00585'!H165+'00982'!H165+'00986'!H165+'00989'!H165+'01019'!H165+'01083'!H165+'01084'!H165+'01144'!H165+'01154'!H165+'11933'!H165+'00446'!H164</f>
        <v>11688</v>
      </c>
      <c r="I162" s="164">
        <f>'00111'!I165+'00192'!I165+'00200'!I165+'00226'!I165+'00282'!I165+'00328'!I165+'00368'!I165+'10725'!I165+'00498'!I165+'00551'!I165+'00585'!I165+'00982'!I165+'00986'!I165+'00989'!I165+'01019'!I165+'01083'!I165+'01084'!I165+'01144'!I165+'01154'!I165+'11933'!I165+'00446'!I164</f>
        <v>1</v>
      </c>
      <c r="J162" s="165">
        <f t="shared" si="17"/>
        <v>9180</v>
      </c>
      <c r="K162" s="166">
        <f>'00111'!K165+'00192'!K165+'00200'!K165+'00226'!K165+'00282'!K165+'00328'!K165+'00368'!K165+'10725'!K165+'00498'!K165+'00551'!K165+'00585'!K165+'00982'!K165+'00986'!K165+'00989'!K165+'01019'!K165+'01083'!K165+'01084'!K165+'01144'!K165+'01154'!K165+'11933'!K165+'00446'!K164</f>
        <v>9180</v>
      </c>
    </row>
    <row r="163" spans="1:11" x14ac:dyDescent="0.25">
      <c r="A163" s="15" t="s">
        <v>204</v>
      </c>
      <c r="B163" s="13" t="s">
        <v>205</v>
      </c>
      <c r="C163" s="11">
        <f>'00111'!C166+'00192'!C166+'00200'!C166+'00226'!C166+'00282'!C166+'00328'!C166+'00368'!C166+'10725'!C166+'00498'!C166+'00551'!C166+'00585'!C166+'00982'!C166+'00986'!C166+'00989'!C166+'01019'!C166+'01083'!C166+'01084'!C166+'01144'!C166+'01154'!C166+'11933'!C166+'00446'!C165</f>
        <v>14</v>
      </c>
      <c r="D163" s="12">
        <f t="shared" si="18"/>
        <v>18142.857142857141</v>
      </c>
      <c r="E163" s="16">
        <f>'00111'!E166+'00192'!E166+'00200'!E166+'00226'!E166+'00282'!E166+'00328'!E166+'00368'!E166+'10725'!E166+'00498'!E166+'00551'!E166+'00585'!E166+'00982'!E166+'00986'!E166+'00989'!E166+'01019'!E166+'01083'!E166+'01084'!E166+'01144'!E166+'01154'!E166+'11933'!E166+'00446'!E165</f>
        <v>254000</v>
      </c>
      <c r="F163" s="159">
        <f>'00111'!F166+'00192'!F166+'00200'!F166+'00226'!F166+'00282'!F166+'00328'!F166+'00368'!F166+'10725'!F166+'00498'!F166+'00551'!F166+'00585'!F166+'00982'!F166+'00986'!F166+'00989'!F166+'01019'!F166+'01083'!F166+'01084'!F166+'01144'!F166+'01154'!F166+'11933'!F166+'00446'!F165</f>
        <v>0</v>
      </c>
      <c r="G163" s="159">
        <f t="shared" si="16"/>
        <v>0</v>
      </c>
      <c r="H163" s="159">
        <f>'00111'!H166+'00192'!H166+'00200'!H166+'00226'!H166+'00282'!H166+'00328'!H166+'00368'!H166+'10725'!H166+'00498'!H166+'00551'!H166+'00585'!H166+'00982'!H166+'00986'!H166+'00989'!H166+'01019'!H166+'01083'!H166+'01084'!H166+'01144'!H166+'01154'!H166+'11933'!H166+'00446'!H165</f>
        <v>0</v>
      </c>
      <c r="I163" s="164">
        <f>'00111'!I166+'00192'!I166+'00200'!I166+'00226'!I166+'00282'!I166+'00328'!I166+'00368'!I166+'10725'!I166+'00498'!I166+'00551'!I166+'00585'!I166+'00982'!I166+'00986'!I166+'00989'!I166+'01019'!I166+'01083'!I166+'01084'!I166+'01144'!I166+'01154'!I166+'11933'!I166+'00446'!I165</f>
        <v>0</v>
      </c>
      <c r="J163" s="165">
        <f t="shared" si="17"/>
        <v>0</v>
      </c>
      <c r="K163" s="166">
        <f>'00111'!K166+'00192'!K166+'00200'!K166+'00226'!K166+'00282'!K166+'00328'!K166+'00368'!K166+'10725'!K166+'00498'!K166+'00551'!K166+'00585'!K166+'00982'!K166+'00986'!K166+'00989'!K166+'01019'!K166+'01083'!K166+'01084'!K166+'01144'!K166+'01154'!K166+'11933'!K166+'00446'!K165</f>
        <v>0</v>
      </c>
    </row>
    <row r="164" spans="1:11" x14ac:dyDescent="0.25">
      <c r="A164" s="15" t="s">
        <v>206</v>
      </c>
      <c r="B164" s="13" t="s">
        <v>207</v>
      </c>
      <c r="C164" s="11">
        <f>'00111'!C167+'00192'!C167+'00200'!C167+'00226'!C167+'00282'!C167+'00328'!C167+'00368'!C167+'10725'!C167+'00498'!C167+'00551'!C167+'00585'!C167+'00982'!C167+'00986'!C167+'00989'!C167+'01019'!C167+'01083'!C167+'01084'!C167+'01144'!C167+'01154'!C167+'11933'!C167+'00446'!C166</f>
        <v>18</v>
      </c>
      <c r="D164" s="12">
        <f t="shared" si="18"/>
        <v>2838.8888888888887</v>
      </c>
      <c r="E164" s="16">
        <f>'00111'!E167+'00192'!E167+'00200'!E167+'00226'!E167+'00282'!E167+'00328'!E167+'00368'!E167+'10725'!E167+'00498'!E167+'00551'!E167+'00585'!E167+'00982'!E167+'00986'!E167+'00989'!E167+'01019'!E167+'01083'!E167+'01084'!E167+'01144'!E167+'01154'!E167+'11933'!E167+'00446'!E166</f>
        <v>51100</v>
      </c>
      <c r="F164" s="159">
        <f>'00111'!F167+'00192'!F167+'00200'!F167+'00226'!F167+'00282'!F167+'00328'!F167+'00368'!F167+'10725'!F167+'00498'!F167+'00551'!F167+'00585'!F167+'00982'!F167+'00986'!F167+'00989'!F167+'01019'!F167+'01083'!F167+'01084'!F167+'01144'!F167+'01154'!F167+'11933'!F167+'00446'!F166</f>
        <v>1</v>
      </c>
      <c r="G164" s="159">
        <f t="shared" si="16"/>
        <v>1765</v>
      </c>
      <c r="H164" s="159">
        <f>'00111'!H167+'00192'!H167+'00200'!H167+'00226'!H167+'00282'!H167+'00328'!H167+'00368'!H167+'10725'!H167+'00498'!H167+'00551'!H167+'00585'!H167+'00982'!H167+'00986'!H167+'00989'!H167+'01019'!H167+'01083'!H167+'01084'!H167+'01144'!H167+'01154'!H167+'11933'!H167+'00446'!H166</f>
        <v>1765</v>
      </c>
      <c r="I164" s="164">
        <f>'00111'!I167+'00192'!I167+'00200'!I167+'00226'!I167+'00282'!I167+'00328'!I167+'00368'!I167+'10725'!I167+'00498'!I167+'00551'!I167+'00585'!I167+'00982'!I167+'00986'!I167+'00989'!I167+'01019'!I167+'01083'!I167+'01084'!I167+'01144'!I167+'01154'!I167+'11933'!I167+'00446'!I166</f>
        <v>0</v>
      </c>
      <c r="J164" s="165">
        <f t="shared" si="17"/>
        <v>0</v>
      </c>
      <c r="K164" s="166">
        <f>'00111'!K167+'00192'!K167+'00200'!K167+'00226'!K167+'00282'!K167+'00328'!K167+'00368'!K167+'10725'!K167+'00498'!K167+'00551'!K167+'00585'!K167+'00982'!K167+'00986'!K167+'00989'!K167+'01019'!K167+'01083'!K167+'01084'!K167+'01144'!K167+'01154'!K167+'11933'!K167+'00446'!K166</f>
        <v>0</v>
      </c>
    </row>
    <row r="165" spans="1:11" x14ac:dyDescent="0.25">
      <c r="A165" s="15" t="s">
        <v>209</v>
      </c>
      <c r="B165" s="13" t="s">
        <v>210</v>
      </c>
      <c r="C165" s="11">
        <f>'00111'!C168+'00192'!C168+'00200'!C168+'00226'!C168+'00282'!C168+'00328'!C168+'00368'!C168+'10725'!C168+'00498'!C168+'00551'!C168+'00585'!C168+'00982'!C168+'00986'!C168+'00989'!C168+'01019'!C168+'01083'!C168+'01084'!C168+'01144'!C168+'01154'!C168+'11933'!C168+'00446'!C167</f>
        <v>14</v>
      </c>
      <c r="D165" s="12">
        <f t="shared" si="18"/>
        <v>2900</v>
      </c>
      <c r="E165" s="16">
        <f>'00111'!E168+'00192'!E168+'00200'!E168+'00226'!E168+'00282'!E168+'00328'!E168+'00368'!E168+'10725'!E168+'00498'!E168+'00551'!E168+'00585'!E168+'00982'!E168+'00986'!E168+'00989'!E168+'01019'!E168+'01083'!E168+'01084'!E168+'01144'!E168+'01154'!E168+'11933'!E168+'00446'!E167</f>
        <v>40600</v>
      </c>
      <c r="F165" s="159">
        <f>'00111'!F168+'00192'!F168+'00200'!F168+'00226'!F168+'00282'!F168+'00328'!F168+'00368'!F168+'10725'!F168+'00498'!F168+'00551'!F168+'00585'!F168+'00982'!F168+'00986'!F168+'00989'!F168+'01019'!F168+'01083'!F168+'01084'!F168+'01144'!F168+'01154'!F168+'11933'!F168+'00446'!F167</f>
        <v>1</v>
      </c>
      <c r="G165" s="159">
        <f t="shared" si="16"/>
        <v>5700</v>
      </c>
      <c r="H165" s="159">
        <f>'00111'!H168+'00192'!H168+'00200'!H168+'00226'!H168+'00282'!H168+'00328'!H168+'00368'!H168+'10725'!H168+'00498'!H168+'00551'!H168+'00585'!H168+'00982'!H168+'00986'!H168+'00989'!H168+'01019'!H168+'01083'!H168+'01084'!H168+'01144'!H168+'01154'!H168+'11933'!H168+'00446'!H167</f>
        <v>5700</v>
      </c>
      <c r="I165" s="164">
        <f>'00111'!I168+'00192'!I168+'00200'!I168+'00226'!I168+'00282'!I168+'00328'!I168+'00368'!I168+'10725'!I168+'00498'!I168+'00551'!I168+'00585'!I168+'00982'!I168+'00986'!I168+'00989'!I168+'01019'!I168+'01083'!I168+'01084'!I168+'01144'!I168+'01154'!I168+'11933'!I168+'00446'!I167</f>
        <v>0</v>
      </c>
      <c r="J165" s="165">
        <f t="shared" si="17"/>
        <v>0</v>
      </c>
      <c r="K165" s="166">
        <f>'00111'!K168+'00192'!K168+'00200'!K168+'00226'!K168+'00282'!K168+'00328'!K168+'00368'!K168+'10725'!K168+'00498'!K168+'00551'!K168+'00585'!K168+'00982'!K168+'00986'!K168+'00989'!K168+'01019'!K168+'01083'!K168+'01084'!K168+'01144'!K168+'01154'!K168+'11933'!K168+'00446'!K167</f>
        <v>0</v>
      </c>
    </row>
    <row r="166" spans="1:11" x14ac:dyDescent="0.25">
      <c r="A166" s="15" t="s">
        <v>211</v>
      </c>
      <c r="B166" s="13" t="s">
        <v>212</v>
      </c>
      <c r="C166" s="11">
        <f>'00111'!C169+'00192'!C169+'00200'!C169+'00226'!C169+'00282'!C169+'00328'!C169+'00368'!C169+'10725'!C169+'00498'!C169+'00551'!C169+'00585'!C169+'00982'!C169+'00986'!C169+'00989'!C169+'01019'!C169+'01083'!C169+'01084'!C169+'01144'!C169+'01154'!C169+'11933'!C169+'00446'!C168</f>
        <v>7</v>
      </c>
      <c r="D166" s="12">
        <f t="shared" si="18"/>
        <v>12800</v>
      </c>
      <c r="E166" s="16">
        <f>'00111'!E169+'00192'!E169+'00200'!E169+'00226'!E169+'00282'!E169+'00328'!E169+'00368'!E169+'10725'!E169+'00498'!E169+'00551'!E169+'00585'!E169+'00982'!E169+'00986'!E169+'00989'!E169+'01019'!E169+'01083'!E169+'01084'!E169+'01144'!E169+'01154'!E169+'11933'!E169+'00446'!E168</f>
        <v>89600</v>
      </c>
      <c r="F166" s="159">
        <f>'00111'!F169+'00192'!F169+'00200'!F169+'00226'!F169+'00282'!F169+'00328'!F169+'00368'!F169+'10725'!F169+'00498'!F169+'00551'!F169+'00585'!F169+'00982'!F169+'00986'!F169+'00989'!F169+'01019'!F169+'01083'!F169+'01084'!F169+'01144'!F169+'01154'!F169+'11933'!F169+'00446'!F168</f>
        <v>0</v>
      </c>
      <c r="G166" s="159">
        <f t="shared" si="16"/>
        <v>0</v>
      </c>
      <c r="H166" s="159">
        <f>'00111'!H169+'00192'!H169+'00200'!H169+'00226'!H169+'00282'!H169+'00328'!H169+'00368'!H169+'10725'!H169+'00498'!H169+'00551'!H169+'00585'!H169+'00982'!H169+'00986'!H169+'00989'!H169+'01019'!H169+'01083'!H169+'01084'!H169+'01144'!H169+'01154'!H169+'11933'!H169+'00446'!H168</f>
        <v>0</v>
      </c>
      <c r="I166" s="164">
        <f>'00111'!I169+'00192'!I169+'00200'!I169+'00226'!I169+'00282'!I169+'00328'!I169+'00368'!I169+'10725'!I169+'00498'!I169+'00551'!I169+'00585'!I169+'00982'!I169+'00986'!I169+'00989'!I169+'01019'!I169+'01083'!I169+'01084'!I169+'01144'!I169+'01154'!I169+'11933'!I169+'00446'!I168</f>
        <v>0</v>
      </c>
      <c r="J166" s="165">
        <f t="shared" si="17"/>
        <v>0</v>
      </c>
      <c r="K166" s="166">
        <f>'00111'!K169+'00192'!K169+'00200'!K169+'00226'!K169+'00282'!K169+'00328'!K169+'00368'!K169+'10725'!K169+'00498'!K169+'00551'!K169+'00585'!K169+'00982'!K169+'00986'!K169+'00989'!K169+'01019'!K169+'01083'!K169+'01084'!K169+'01144'!K169+'01154'!K169+'11933'!K169+'00446'!K168</f>
        <v>0</v>
      </c>
    </row>
    <row r="167" spans="1:11" x14ac:dyDescent="0.25">
      <c r="A167" s="15" t="s">
        <v>213</v>
      </c>
      <c r="B167" s="13" t="s">
        <v>214</v>
      </c>
      <c r="C167" s="11">
        <f>'00111'!C170+'00192'!C170+'00200'!C170+'00226'!C170+'00282'!C170+'00328'!C170+'00368'!C170+'10725'!C170+'00498'!C170+'00551'!C170+'00585'!C170+'00982'!C170+'00986'!C170+'00989'!C170+'01019'!C170+'01083'!C170+'01084'!C170+'01144'!C170+'01154'!C170+'11933'!C170+'00446'!C169</f>
        <v>5</v>
      </c>
      <c r="D167" s="12">
        <f t="shared" si="18"/>
        <v>11200</v>
      </c>
      <c r="E167" s="16">
        <f>'00111'!E170+'00192'!E170+'00200'!E170+'00226'!E170+'00282'!E170+'00328'!E170+'00368'!E170+'10725'!E170+'00498'!E170+'00551'!E170+'00585'!E170+'00982'!E170+'00986'!E170+'00989'!E170+'01019'!E170+'01083'!E170+'01084'!E170+'01144'!E170+'01154'!E170+'11933'!E170+'00446'!E169</f>
        <v>56000</v>
      </c>
      <c r="F167" s="159">
        <f>'00111'!F170+'00192'!F170+'00200'!F170+'00226'!F170+'00282'!F170+'00328'!F170+'00368'!F170+'10725'!F170+'00498'!F170+'00551'!F170+'00585'!F170+'00982'!F170+'00986'!F170+'00989'!F170+'01019'!F170+'01083'!F170+'01084'!F170+'01144'!F170+'01154'!F170+'11933'!F170+'00446'!F169</f>
        <v>0</v>
      </c>
      <c r="G167" s="159">
        <f t="shared" si="16"/>
        <v>0</v>
      </c>
      <c r="H167" s="159">
        <f>'00111'!H170+'00192'!H170+'00200'!H170+'00226'!H170+'00282'!H170+'00328'!H170+'00368'!H170+'10725'!H170+'00498'!H170+'00551'!H170+'00585'!H170+'00982'!H170+'00986'!H170+'00989'!H170+'01019'!H170+'01083'!H170+'01084'!H170+'01144'!H170+'01154'!H170+'11933'!H170+'00446'!H169</f>
        <v>0</v>
      </c>
      <c r="I167" s="164">
        <f>'00111'!I170+'00192'!I170+'00200'!I170+'00226'!I170+'00282'!I170+'00328'!I170+'00368'!I170+'10725'!I170+'00498'!I170+'00551'!I170+'00585'!I170+'00982'!I170+'00986'!I170+'00989'!I170+'01019'!I170+'01083'!I170+'01084'!I170+'01144'!I170+'01154'!I170+'11933'!I170+'00446'!I169</f>
        <v>0</v>
      </c>
      <c r="J167" s="165">
        <f t="shared" si="17"/>
        <v>0</v>
      </c>
      <c r="K167" s="166">
        <f>'00111'!K170+'00192'!K170+'00200'!K170+'00226'!K170+'00282'!K170+'00328'!K170+'00368'!K170+'10725'!K170+'00498'!K170+'00551'!K170+'00585'!K170+'00982'!K170+'00986'!K170+'00989'!K170+'01019'!K170+'01083'!K170+'01084'!K170+'01144'!K170+'01154'!K170+'11933'!K170+'00446'!K169</f>
        <v>0</v>
      </c>
    </row>
    <row r="168" spans="1:11" x14ac:dyDescent="0.25">
      <c r="A168" s="15" t="s">
        <v>215</v>
      </c>
      <c r="B168" s="13" t="s">
        <v>216</v>
      </c>
      <c r="C168" s="11">
        <f>'00111'!C171+'00192'!C171+'00200'!C171+'00226'!C171+'00282'!C171+'00328'!C171+'00368'!C171+'10725'!C171+'00498'!C171+'00551'!C171+'00585'!C171+'00982'!C171+'00986'!C171+'00989'!C171+'01019'!C171+'01083'!C171+'01084'!C171+'01144'!C171+'01154'!C171+'11933'!C171+'00446'!C170</f>
        <v>12</v>
      </c>
      <c r="D168" s="12">
        <f t="shared" si="18"/>
        <v>5108.333333333333</v>
      </c>
      <c r="E168" s="16">
        <f>'00111'!E171+'00192'!E171+'00200'!E171+'00226'!E171+'00282'!E171+'00328'!E171+'00368'!E171+'10725'!E171+'00498'!E171+'00551'!E171+'00585'!E171+'00982'!E171+'00986'!E171+'00989'!E171+'01019'!E171+'01083'!E171+'01084'!E171+'01144'!E171+'01154'!E171+'11933'!E171+'00446'!E170</f>
        <v>61300</v>
      </c>
      <c r="F168" s="159">
        <f>'00111'!F171+'00192'!F171+'00200'!F171+'00226'!F171+'00282'!F171+'00328'!F171+'00368'!F171+'10725'!F171+'00498'!F171+'00551'!F171+'00585'!F171+'00982'!F171+'00986'!F171+'00989'!F171+'01019'!F171+'01083'!F171+'01084'!F171+'01144'!F171+'01154'!F171+'11933'!F171+'00446'!F170</f>
        <v>4</v>
      </c>
      <c r="G168" s="159">
        <f t="shared" si="16"/>
        <v>1782.25</v>
      </c>
      <c r="H168" s="159">
        <f>'00111'!H171+'00192'!H171+'00200'!H171+'00226'!H171+'00282'!H171+'00328'!H171+'00368'!H171+'10725'!H171+'00498'!H171+'00551'!H171+'00585'!H171+'00982'!H171+'00986'!H171+'00989'!H171+'01019'!H171+'01083'!H171+'01084'!H171+'01144'!H171+'01154'!H171+'11933'!H171+'00446'!H170</f>
        <v>7129</v>
      </c>
      <c r="I168" s="164">
        <f>'00111'!I171+'00192'!I171+'00200'!I171+'00226'!I171+'00282'!I171+'00328'!I171+'00368'!I171+'10725'!I171+'00498'!I171+'00551'!I171+'00585'!I171+'00982'!I171+'00986'!I171+'00989'!I171+'01019'!I171+'01083'!I171+'01084'!I171+'01144'!I171+'01154'!I171+'11933'!I171+'00446'!I170</f>
        <v>0</v>
      </c>
      <c r="J168" s="165">
        <f t="shared" si="17"/>
        <v>0</v>
      </c>
      <c r="K168" s="166">
        <f>'00111'!K171+'00192'!K171+'00200'!K171+'00226'!K171+'00282'!K171+'00328'!K171+'00368'!K171+'10725'!K171+'00498'!K171+'00551'!K171+'00585'!K171+'00982'!K171+'00986'!K171+'00989'!K171+'01019'!K171+'01083'!K171+'01084'!K171+'01144'!K171+'01154'!K171+'11933'!K171+'00446'!K170</f>
        <v>0</v>
      </c>
    </row>
    <row r="169" spans="1:11" x14ac:dyDescent="0.25">
      <c r="A169" s="25" t="s">
        <v>200</v>
      </c>
      <c r="B169" s="26" t="s">
        <v>201</v>
      </c>
      <c r="C169" s="29">
        <f>SUM(C170:C177)</f>
        <v>29</v>
      </c>
      <c r="D169" s="28">
        <f t="shared" ref="D169:D177" si="19">IFERROR((E169/C169),0)</f>
        <v>7806.8965517241377</v>
      </c>
      <c r="E169" s="55">
        <f>SUM(E170:E177)</f>
        <v>226400</v>
      </c>
      <c r="F169" s="187">
        <f>SUM(F170:F177)</f>
        <v>2</v>
      </c>
      <c r="G169" s="187">
        <f t="shared" si="16"/>
        <v>7488.5</v>
      </c>
      <c r="H169" s="187">
        <f>SUM(H170:H177)</f>
        <v>14977</v>
      </c>
      <c r="I169" s="173">
        <f>SUM(I170:I177)</f>
        <v>0</v>
      </c>
      <c r="J169" s="163">
        <f t="shared" si="17"/>
        <v>0</v>
      </c>
      <c r="K169" s="168">
        <f>SUM(K170:K177)</f>
        <v>0</v>
      </c>
    </row>
    <row r="170" spans="1:11" ht="24" x14ac:dyDescent="0.25">
      <c r="A170" s="15">
        <v>1653507001</v>
      </c>
      <c r="B170" s="13" t="s">
        <v>223</v>
      </c>
      <c r="C170" s="11">
        <f>'00111'!C173+'00192'!C173+'00200'!C173+'00226'!C173+'00282'!C173+'00328'!C173+'00368'!C173+'10725'!C173+'00498'!C173+'00551'!C173+'00585'!C173+'00982'!C173+'00986'!C173+'00989'!C173+'01019'!C173+'01083'!C173+'01084'!C173+'01144'!C173+'01154'!C173+'11933'!C173+'00446'!C172</f>
        <v>1</v>
      </c>
      <c r="D170" s="12">
        <f t="shared" si="19"/>
        <v>60000</v>
      </c>
      <c r="E170" s="16">
        <f>'00111'!E173+'00192'!E173+'00200'!E173+'00226'!E173+'00282'!E173+'00328'!E173+'00368'!E173+'10725'!E173+'00498'!E173+'00551'!E173+'00585'!E173+'00982'!E173+'00986'!E173+'00989'!E173+'01019'!E173+'01083'!E173+'01084'!E173+'01144'!E173+'01154'!E173+'11933'!E173+'00446'!E172</f>
        <v>60000</v>
      </c>
      <c r="F170" s="159">
        <f>'00111'!F173+'00192'!F173+'00200'!F173+'00226'!F173+'00282'!F173+'00328'!F173+'00368'!F173+'10725'!F173+'00498'!F173+'00551'!F173+'00585'!F173+'00982'!F173+'00986'!F173+'00989'!F173+'01019'!F173+'01083'!F173+'01084'!F173+'01144'!F173+'01154'!F173+'11933'!F173+'00446'!F172</f>
        <v>0</v>
      </c>
      <c r="G170" s="159">
        <f t="shared" si="16"/>
        <v>0</v>
      </c>
      <c r="H170" s="159">
        <f>'00111'!H173+'00192'!H173+'00200'!H173+'00226'!H173+'00282'!H173+'00328'!H173+'00368'!H173+'10725'!H173+'00498'!H173+'00551'!H173+'00585'!H173+'00982'!H173+'00986'!H173+'00989'!H173+'01019'!H173+'01083'!H173+'01084'!H173+'01144'!H173+'01154'!H173+'11933'!H173+'00446'!H172</f>
        <v>0</v>
      </c>
      <c r="I170" s="164">
        <f>'00111'!I173+'00192'!I173+'00200'!I173+'00226'!I173+'00282'!I173+'00328'!I173+'00368'!I173+'10725'!I173+'00498'!I173+'00551'!I173+'00585'!I173+'00982'!I173+'00986'!I173+'00989'!I173+'01019'!I173+'01083'!I173+'01084'!I173+'01144'!I173+'01154'!I173+'11933'!I173+'00446'!I172</f>
        <v>0</v>
      </c>
      <c r="J170" s="165">
        <f t="shared" si="17"/>
        <v>0</v>
      </c>
      <c r="K170" s="166">
        <f>'00111'!K173+'00192'!K173+'00200'!K173+'00226'!K173+'00282'!K173+'00328'!K173+'00368'!K173+'10725'!K173+'00498'!K173+'00551'!K173+'00585'!K173+'00982'!K173+'00986'!K173+'00989'!K173+'01019'!K173+'01083'!K173+'01084'!K173+'01144'!K173+'01154'!K173+'11933'!K173+'00446'!K172</f>
        <v>0</v>
      </c>
    </row>
    <row r="171" spans="1:11" x14ac:dyDescent="0.25">
      <c r="A171" s="15">
        <v>1653507002</v>
      </c>
      <c r="B171" s="13" t="s">
        <v>224</v>
      </c>
      <c r="C171" s="11">
        <f>'00111'!C174+'00192'!C174+'00200'!C174+'00226'!C174+'00282'!C174+'00328'!C174+'00368'!C174+'10725'!C174+'00498'!C174+'00551'!C174+'00585'!C174+'00982'!C174+'00986'!C174+'00989'!C174+'01019'!C174+'01083'!C174+'01084'!C174+'01144'!C174+'01154'!C174+'11933'!C174+'00446'!C173</f>
        <v>6</v>
      </c>
      <c r="D171" s="12">
        <f t="shared" si="19"/>
        <v>14816.666666666666</v>
      </c>
      <c r="E171" s="16">
        <f>'00111'!E174+'00192'!E174+'00200'!E174+'00226'!E174+'00282'!E174+'00328'!E174+'00368'!E174+'10725'!E174+'00498'!E174+'00551'!E174+'00585'!E174+'00982'!E174+'00986'!E174+'00989'!E174+'01019'!E174+'01083'!E174+'01084'!E174+'01144'!E174+'01154'!E174+'11933'!E174+'00446'!E173</f>
        <v>88900</v>
      </c>
      <c r="F171" s="159">
        <f>'00111'!F174+'00192'!F174+'00200'!F174+'00226'!F174+'00282'!F174+'00328'!F174+'00368'!F174+'10725'!F174+'00498'!F174+'00551'!F174+'00585'!F174+'00982'!F174+'00986'!F174+'00989'!F174+'01019'!F174+'01083'!F174+'01084'!F174+'01144'!F174+'01154'!F174+'11933'!F174+'00446'!F173</f>
        <v>1</v>
      </c>
      <c r="G171" s="159">
        <f t="shared" si="16"/>
        <v>13877</v>
      </c>
      <c r="H171" s="159">
        <f>'00111'!H174+'00192'!H174+'00200'!H174+'00226'!H174+'00282'!H174+'00328'!H174+'00368'!H174+'10725'!H174+'00498'!H174+'00551'!H174+'00585'!H174+'00982'!H174+'00986'!H174+'00989'!H174+'01019'!H174+'01083'!H174+'01084'!H174+'01144'!H174+'01154'!H174+'11933'!H174+'00446'!H173</f>
        <v>13877</v>
      </c>
      <c r="I171" s="164">
        <f>'00111'!I174+'00192'!I174+'00200'!I174+'00226'!I174+'00282'!I174+'00328'!I174+'00368'!I174+'10725'!I174+'00498'!I174+'00551'!I174+'00585'!I174+'00982'!I174+'00986'!I174+'00989'!I174+'01019'!I174+'01083'!I174+'01084'!I174+'01144'!I174+'01154'!I174+'11933'!I174+'00446'!I173</f>
        <v>0</v>
      </c>
      <c r="J171" s="165">
        <f t="shared" si="17"/>
        <v>0</v>
      </c>
      <c r="K171" s="166">
        <f>'00111'!K174+'00192'!K174+'00200'!K174+'00226'!K174+'00282'!K174+'00328'!K174+'00368'!K174+'10725'!K174+'00498'!K174+'00551'!K174+'00585'!K174+'00982'!K174+'00986'!K174+'00989'!K174+'01019'!K174+'01083'!K174+'01084'!K174+'01144'!K174+'01154'!K174+'11933'!K174+'00446'!K173</f>
        <v>0</v>
      </c>
    </row>
    <row r="172" spans="1:11" x14ac:dyDescent="0.25">
      <c r="A172" s="15">
        <v>1653507003</v>
      </c>
      <c r="B172" s="13" t="s">
        <v>318</v>
      </c>
      <c r="C172" s="11">
        <f>'00111'!C175+'00192'!C175+'00200'!C175+'00226'!C175+'00282'!C175+'00328'!C175+'00368'!C175+'10725'!C175+'00498'!C175+'00551'!C175+'00585'!C175+'00982'!C175+'00986'!C175+'00989'!C175+'01019'!C175+'01083'!C175+'01084'!C175+'01144'!C175+'01154'!C175+'11933'!C175+'00446'!C174</f>
        <v>1</v>
      </c>
      <c r="D172" s="12">
        <f t="shared" si="19"/>
        <v>3500</v>
      </c>
      <c r="E172" s="16">
        <f>'00111'!E175+'00192'!E175+'00200'!E175+'00226'!E175+'00282'!E175+'00328'!E175+'00368'!E175+'10725'!E175+'00498'!E175+'00551'!E175+'00585'!E175+'00982'!E175+'00986'!E175+'00989'!E175+'01019'!E175+'01083'!E175+'01084'!E175+'01144'!E175+'01154'!E175+'11933'!E175+'00446'!E174</f>
        <v>3500</v>
      </c>
      <c r="F172" s="159">
        <f>'00111'!F175+'00192'!F175+'00200'!F175+'00226'!F175+'00282'!F175+'00328'!F175+'00368'!F175+'10725'!F175+'00498'!F175+'00551'!F175+'00585'!F175+'00982'!F175+'00986'!F175+'00989'!F175+'01019'!F175+'01083'!F175+'01084'!F175+'01144'!F175+'01154'!F175+'11933'!F175+'00446'!F174</f>
        <v>1</v>
      </c>
      <c r="G172" s="159">
        <f t="shared" si="16"/>
        <v>1100</v>
      </c>
      <c r="H172" s="159">
        <f>'00111'!H175+'00192'!H175+'00200'!H175+'00226'!H175+'00282'!H175+'00328'!H175+'00368'!H175+'10725'!H175+'00498'!H175+'00551'!H175+'00585'!H175+'00982'!H175+'00986'!H175+'00989'!H175+'01019'!H175+'01083'!H175+'01084'!H175+'01144'!H175+'01154'!H175+'11933'!H175+'00446'!H174</f>
        <v>1100</v>
      </c>
      <c r="I172" s="164">
        <f>'00111'!I175+'00192'!I175+'00200'!I175+'00226'!I175+'00282'!I175+'00328'!I175+'00368'!I175+'10725'!I175+'00498'!I175+'00551'!I175+'00585'!I175+'00982'!I175+'00986'!I175+'00989'!I175+'01019'!I175+'01083'!I175+'01084'!I175+'01144'!I175+'01154'!I175+'11933'!I175+'00446'!I174</f>
        <v>0</v>
      </c>
      <c r="J172" s="165">
        <f t="shared" si="17"/>
        <v>0</v>
      </c>
      <c r="K172" s="166">
        <f>'00111'!K175+'00192'!K175+'00200'!K175+'00226'!K175+'00282'!K175+'00328'!K175+'00368'!K175+'10725'!K175+'00498'!K175+'00551'!K175+'00585'!K175+'00982'!K175+'00986'!K175+'00989'!K175+'01019'!K175+'01083'!K175+'01084'!K175+'01144'!K175+'01154'!K175+'11933'!K175+'00446'!K174</f>
        <v>0</v>
      </c>
    </row>
    <row r="173" spans="1:11" x14ac:dyDescent="0.25">
      <c r="A173" s="15">
        <v>1653507004</v>
      </c>
      <c r="B173" s="13" t="s">
        <v>325</v>
      </c>
      <c r="C173" s="11">
        <f>'00111'!C176+'00192'!C176+'00200'!C176+'00226'!C176+'00282'!C176+'00328'!C176+'00368'!C176+'10725'!C176+'00498'!C176+'00551'!C176+'00585'!C176+'00982'!C176+'00986'!C176+'00989'!C176+'01019'!C176+'01083'!C176+'01084'!C176+'01144'!C176+'01154'!C176+'11933'!C176+'00446'!C175</f>
        <v>4</v>
      </c>
      <c r="D173" s="12">
        <f t="shared" si="19"/>
        <v>4125</v>
      </c>
      <c r="E173" s="16">
        <f>'00111'!E176+'00192'!E176+'00200'!E176+'00226'!E176+'00282'!E176+'00328'!E176+'00368'!E176+'10725'!E176+'00498'!E176+'00551'!E176+'00585'!E176+'00982'!E176+'00986'!E176+'00989'!E176+'01019'!E176+'01083'!E176+'01084'!E176+'01144'!E176+'01154'!E176+'11933'!E176+'00446'!E175</f>
        <v>16500</v>
      </c>
      <c r="F173" s="159">
        <f>'00111'!F176+'00192'!F176+'00200'!F176+'00226'!F176+'00282'!F176+'00328'!F176+'00368'!F176+'10725'!F176+'00498'!F176+'00551'!F176+'00585'!F176+'00982'!F176+'00986'!F176+'00989'!F176+'01019'!F176+'01083'!F176+'01084'!F176+'01144'!F176+'01154'!F176+'11933'!F176+'00446'!F175</f>
        <v>0</v>
      </c>
      <c r="G173" s="159">
        <f t="shared" si="16"/>
        <v>0</v>
      </c>
      <c r="H173" s="159">
        <f>'00111'!H176+'00192'!H176+'00200'!H176+'00226'!H176+'00282'!H176+'00328'!H176+'00368'!H176+'10725'!H176+'00498'!H176+'00551'!H176+'00585'!H176+'00982'!H176+'00986'!H176+'00989'!H176+'01019'!H176+'01083'!H176+'01084'!H176+'01144'!H176+'01154'!H176+'11933'!H176+'00446'!H175</f>
        <v>0</v>
      </c>
      <c r="I173" s="164">
        <f>'00111'!I176+'00192'!I176+'00200'!I176+'00226'!I176+'00282'!I176+'00328'!I176+'00368'!I176+'10725'!I176+'00498'!I176+'00551'!I176+'00585'!I176+'00982'!I176+'00986'!I176+'00989'!I176+'01019'!I176+'01083'!I176+'01084'!I176+'01144'!I176+'01154'!I176+'11933'!I176+'00446'!I175</f>
        <v>0</v>
      </c>
      <c r="J173" s="165">
        <f t="shared" si="17"/>
        <v>0</v>
      </c>
      <c r="K173" s="166">
        <f>'00111'!K176+'00192'!K176+'00200'!K176+'00226'!K176+'00282'!K176+'00328'!K176+'00368'!K176+'10725'!K176+'00498'!K176+'00551'!K176+'00585'!K176+'00982'!K176+'00986'!K176+'00989'!K176+'01019'!K176+'01083'!K176+'01084'!K176+'01144'!K176+'01154'!K176+'11933'!K176+'00446'!K175</f>
        <v>0</v>
      </c>
    </row>
    <row r="174" spans="1:11" x14ac:dyDescent="0.25">
      <c r="A174" s="15">
        <v>1653507005</v>
      </c>
      <c r="B174" s="13" t="s">
        <v>225</v>
      </c>
      <c r="C174" s="11">
        <f>'00111'!C177+'00192'!C177+'00200'!C177+'00226'!C177+'00282'!C177+'00328'!C177+'00368'!C177+'10725'!C177+'00498'!C177+'00551'!C177+'00585'!C177+'00982'!C177+'00986'!C177+'00989'!C177+'01019'!C177+'01083'!C177+'01084'!C177+'01144'!C177+'01154'!C177+'11933'!C177+'00446'!C176</f>
        <v>6</v>
      </c>
      <c r="D174" s="12">
        <f t="shared" si="19"/>
        <v>5166.666666666667</v>
      </c>
      <c r="E174" s="16">
        <f>'00111'!E177+'00192'!E177+'00200'!E177+'00226'!E177+'00282'!E177+'00328'!E177+'00368'!E177+'10725'!E177+'00498'!E177+'00551'!E177+'00585'!E177+'00982'!E177+'00986'!E177+'00989'!E177+'01019'!E177+'01083'!E177+'01084'!E177+'01144'!E177+'01154'!E177+'11933'!E177+'00446'!E176</f>
        <v>31000</v>
      </c>
      <c r="F174" s="159">
        <f>'00111'!F177+'00192'!F177+'00200'!F177+'00226'!F177+'00282'!F177+'00328'!F177+'00368'!F177+'10725'!F177+'00498'!F177+'00551'!F177+'00585'!F177+'00982'!F177+'00986'!F177+'00989'!F177+'01019'!F177+'01083'!F177+'01084'!F177+'01144'!F177+'01154'!F177+'11933'!F177+'00446'!F176</f>
        <v>0</v>
      </c>
      <c r="G174" s="159">
        <f t="shared" si="16"/>
        <v>0</v>
      </c>
      <c r="H174" s="159">
        <f>'00111'!H177+'00192'!H177+'00200'!H177+'00226'!H177+'00282'!H177+'00328'!H177+'00368'!H177+'10725'!H177+'00498'!H177+'00551'!H177+'00585'!H177+'00982'!H177+'00986'!H177+'00989'!H177+'01019'!H177+'01083'!H177+'01084'!H177+'01144'!H177+'01154'!H177+'11933'!H177+'00446'!H176</f>
        <v>0</v>
      </c>
      <c r="I174" s="164">
        <f>'00111'!I177+'00192'!I177+'00200'!I177+'00226'!I177+'00282'!I177+'00328'!I177+'00368'!I177+'10725'!I177+'00498'!I177+'00551'!I177+'00585'!I177+'00982'!I177+'00986'!I177+'00989'!I177+'01019'!I177+'01083'!I177+'01084'!I177+'01144'!I177+'01154'!I177+'11933'!I177+'00446'!I176</f>
        <v>0</v>
      </c>
      <c r="J174" s="165">
        <f t="shared" si="17"/>
        <v>0</v>
      </c>
      <c r="K174" s="166">
        <f>'00111'!K177+'00192'!K177+'00200'!K177+'00226'!K177+'00282'!K177+'00328'!K177+'00368'!K177+'10725'!K177+'00498'!K177+'00551'!K177+'00585'!K177+'00982'!K177+'00986'!K177+'00989'!K177+'01019'!K177+'01083'!K177+'01084'!K177+'01144'!K177+'01154'!K177+'11933'!K177+'00446'!K176</f>
        <v>0</v>
      </c>
    </row>
    <row r="175" spans="1:11" x14ac:dyDescent="0.25">
      <c r="A175" s="15">
        <v>1653507006</v>
      </c>
      <c r="B175" s="13" t="s">
        <v>226</v>
      </c>
      <c r="C175" s="11">
        <f>'00111'!C178+'00192'!C178+'00200'!C178+'00226'!C178+'00282'!C178+'00328'!C178+'00368'!C178+'10725'!C178+'00498'!C178+'00551'!C178+'00585'!C178+'00982'!C178+'00986'!C178+'00989'!C178+'01019'!C178+'01083'!C178+'01084'!C178+'01144'!C178+'01154'!C178+'11933'!C178+'00446'!C177</f>
        <v>2</v>
      </c>
      <c r="D175" s="12">
        <f t="shared" si="19"/>
        <v>2000</v>
      </c>
      <c r="E175" s="16">
        <f>'00111'!E178+'00192'!E178+'00200'!E178+'00226'!E178+'00282'!E178+'00328'!E178+'00368'!E178+'10725'!E178+'00498'!E178+'00551'!E178+'00585'!E178+'00982'!E178+'00986'!E178+'00989'!E178+'01019'!E178+'01083'!E178+'01084'!E178+'01144'!E178+'01154'!E178+'11933'!E178+'00446'!E177</f>
        <v>4000</v>
      </c>
      <c r="F175" s="159">
        <f>'00111'!F178+'00192'!F178+'00200'!F178+'00226'!F178+'00282'!F178+'00328'!F178+'00368'!F178+'10725'!F178+'00498'!F178+'00551'!F178+'00585'!F178+'00982'!F178+'00986'!F178+'00989'!F178+'01019'!F178+'01083'!F178+'01084'!F178+'01144'!F178+'01154'!F178+'11933'!F178+'00446'!F177</f>
        <v>0</v>
      </c>
      <c r="G175" s="159">
        <f t="shared" si="16"/>
        <v>0</v>
      </c>
      <c r="H175" s="159">
        <f>'00111'!H178+'00192'!H178+'00200'!H178+'00226'!H178+'00282'!H178+'00328'!H178+'00368'!H178+'10725'!H178+'00498'!H178+'00551'!H178+'00585'!H178+'00982'!H178+'00986'!H178+'00989'!H178+'01019'!H178+'01083'!H178+'01084'!H178+'01144'!H178+'01154'!H178+'11933'!H178+'00446'!H177</f>
        <v>0</v>
      </c>
      <c r="I175" s="164">
        <f>'00111'!I178+'00192'!I178+'00200'!I178+'00226'!I178+'00282'!I178+'00328'!I178+'00368'!I178+'10725'!I178+'00498'!I178+'00551'!I178+'00585'!I178+'00982'!I178+'00986'!I178+'00989'!I178+'01019'!I178+'01083'!I178+'01084'!I178+'01144'!I178+'01154'!I178+'11933'!I178+'00446'!I177</f>
        <v>0</v>
      </c>
      <c r="J175" s="165">
        <f t="shared" si="17"/>
        <v>0</v>
      </c>
      <c r="K175" s="166">
        <f>'00111'!K178+'00192'!K178+'00200'!K178+'00226'!K178+'00282'!K178+'00328'!K178+'00368'!K178+'10725'!K178+'00498'!K178+'00551'!K178+'00585'!K178+'00982'!K178+'00986'!K178+'00989'!K178+'01019'!K178+'01083'!K178+'01084'!K178+'01144'!K178+'01154'!K178+'11933'!K178+'00446'!K177</f>
        <v>0</v>
      </c>
    </row>
    <row r="176" spans="1:11" x14ac:dyDescent="0.25">
      <c r="A176" s="15">
        <v>1653507007</v>
      </c>
      <c r="B176" s="13" t="s">
        <v>338</v>
      </c>
      <c r="C176" s="11">
        <f>'00111'!C179+'00192'!C179+'00200'!C179+'00226'!C179+'00282'!C179+'00328'!C179+'00368'!C179+'10725'!C179+'00498'!C179+'00551'!C179+'00585'!C179+'00982'!C179+'00986'!C179+'00989'!C179+'01019'!C179+'01083'!C179+'01084'!C179+'01144'!C179+'01154'!C179+'11933'!C179+'00446'!C178</f>
        <v>9</v>
      </c>
      <c r="D176" s="12">
        <f t="shared" si="19"/>
        <v>2500</v>
      </c>
      <c r="E176" s="16">
        <f>'00111'!E179+'00192'!E179+'00200'!E179+'00226'!E179+'00282'!E179+'00328'!E179+'00368'!E179+'10725'!E179+'00498'!E179+'00551'!E179+'00585'!E179+'00982'!E179+'00986'!E179+'00989'!E179+'01019'!E179+'01083'!E179+'01084'!E179+'01144'!E179+'01154'!E179+'11933'!E179+'00446'!E178</f>
        <v>22500</v>
      </c>
      <c r="F176" s="159">
        <f>'00111'!F179+'00192'!F179+'00200'!F179+'00226'!F179+'00282'!F179+'00328'!F179+'00368'!F179+'10725'!F179+'00498'!F179+'00551'!F179+'00585'!F179+'00982'!F179+'00986'!F179+'00989'!F179+'01019'!F179+'01083'!F179+'01084'!F179+'01144'!F179+'01154'!F179+'11933'!F179+'00446'!F178</f>
        <v>0</v>
      </c>
      <c r="G176" s="159">
        <f t="shared" si="16"/>
        <v>0</v>
      </c>
      <c r="H176" s="159">
        <f>'00111'!H179+'00192'!H179+'00200'!H179+'00226'!H179+'00282'!H179+'00328'!H179+'00368'!H179+'10725'!H179+'00498'!H179+'00551'!H179+'00585'!H179+'00982'!H179+'00986'!H179+'00989'!H179+'01019'!H179+'01083'!H179+'01084'!H179+'01144'!H179+'01154'!H179+'11933'!H179+'00446'!H178</f>
        <v>0</v>
      </c>
      <c r="I176" s="164">
        <f>'00111'!I179+'00192'!I179+'00200'!I179+'00226'!I179+'00282'!I179+'00328'!I179+'00368'!I179+'10725'!I179+'00498'!I179+'00551'!I179+'00585'!I179+'00982'!I179+'00986'!I179+'00989'!I179+'01019'!I179+'01083'!I179+'01084'!I179+'01144'!I179+'01154'!I179+'11933'!I179+'00446'!I178</f>
        <v>0</v>
      </c>
      <c r="J176" s="165">
        <f t="shared" si="17"/>
        <v>0</v>
      </c>
      <c r="K176" s="166">
        <f>'00111'!K179+'00192'!K179+'00200'!K179+'00226'!K179+'00282'!K179+'00328'!K179+'00368'!K179+'10725'!K179+'00498'!K179+'00551'!K179+'00585'!K179+'00982'!K179+'00986'!K179+'00989'!K179+'01019'!K179+'01083'!K179+'01084'!K179+'01144'!K179+'01154'!K179+'11933'!K179+'00446'!K178</f>
        <v>0</v>
      </c>
    </row>
    <row r="177" spans="1:14" x14ac:dyDescent="0.25">
      <c r="A177" s="15">
        <v>1653507008</v>
      </c>
      <c r="B177" s="13" t="s">
        <v>319</v>
      </c>
      <c r="C177" s="11">
        <f>'00111'!C180+'00192'!C180+'00200'!C180+'00226'!C180+'00282'!C180+'00328'!C180+'00368'!C180+'10725'!C180+'00498'!C180+'00551'!C180+'00585'!C180+'00982'!C180+'00986'!C180+'00989'!C180+'01019'!C180+'01083'!C180+'01084'!C180+'01144'!C180+'01154'!C180+'11933'!C180+'00446'!C179</f>
        <v>0</v>
      </c>
      <c r="D177" s="12">
        <f t="shared" si="19"/>
        <v>0</v>
      </c>
      <c r="E177" s="16">
        <f>'00111'!E180+'00192'!E180+'00200'!E180+'00226'!E180+'00282'!E180+'00328'!E180+'00368'!E180+'10725'!E180+'00498'!E180+'00551'!E180+'00585'!E180+'00982'!E180+'00986'!E180+'00989'!E180+'01019'!E180+'01083'!E180+'01084'!E180+'01144'!E180+'01154'!E180+'11933'!E180+'00446'!E179</f>
        <v>0</v>
      </c>
      <c r="F177" s="159">
        <f>'00111'!F180+'00192'!F180+'00200'!F180+'00226'!F180+'00282'!F180+'00328'!F180+'00368'!F180+'10725'!F180+'00498'!F180+'00551'!F180+'00585'!F180+'00982'!F180+'00986'!F180+'00989'!F180+'01019'!F180+'01083'!F180+'01084'!F180+'01144'!F180+'01154'!F180+'11933'!F180+'00446'!F179</f>
        <v>0</v>
      </c>
      <c r="G177" s="159">
        <f t="shared" si="16"/>
        <v>0</v>
      </c>
      <c r="H177" s="159">
        <f>'00111'!H180+'00192'!H180+'00200'!H180+'00226'!H180+'00282'!H180+'00328'!H180+'00368'!H180+'10725'!H180+'00498'!H180+'00551'!H180+'00585'!H180+'00982'!H180+'00986'!H180+'00989'!H180+'01019'!H180+'01083'!H180+'01084'!H180+'01144'!H180+'01154'!H180+'11933'!H180+'00446'!H179</f>
        <v>0</v>
      </c>
      <c r="I177" s="164">
        <f>'00111'!I180+'00192'!I180+'00200'!I180+'00226'!I180+'00282'!I180+'00328'!I180+'00368'!I180+'10725'!I180+'00498'!I180+'00551'!I180+'00585'!I180+'00982'!I180+'00986'!I180+'00989'!I180+'01019'!I180+'01083'!I180+'01084'!I180+'01144'!I180+'01154'!I180+'11933'!I180+'00446'!I179</f>
        <v>0</v>
      </c>
      <c r="J177" s="165">
        <f t="shared" si="17"/>
        <v>0</v>
      </c>
      <c r="K177" s="166">
        <f>'00111'!K180+'00192'!K180+'00200'!K180+'00226'!K180+'00282'!K180+'00328'!K180+'00368'!K180+'10725'!K180+'00498'!K180+'00551'!K180+'00585'!K180+'00982'!K180+'00986'!K180+'00989'!K180+'01019'!K180+'01083'!K180+'01084'!K180+'01144'!K180+'01154'!K180+'11933'!K180+'00446'!K179</f>
        <v>0</v>
      </c>
    </row>
    <row r="178" spans="1:14" ht="25.5" x14ac:dyDescent="0.25">
      <c r="A178" s="36" t="s">
        <v>227</v>
      </c>
      <c r="B178" s="37" t="s">
        <v>228</v>
      </c>
      <c r="C178" s="34">
        <f>C179+C185+C187+C195</f>
        <v>93</v>
      </c>
      <c r="D178" s="35">
        <f t="shared" ref="D178:D195" si="20">IFERROR((E178/C178),0)</f>
        <v>209677.4193548387</v>
      </c>
      <c r="E178" s="111">
        <f>E179+E185+E187+E195</f>
        <v>19500000</v>
      </c>
      <c r="F178" s="191">
        <f>F179+F185+F187+F195</f>
        <v>2605</v>
      </c>
      <c r="G178" s="191">
        <f t="shared" si="16"/>
        <v>3561.9961612284069</v>
      </c>
      <c r="H178" s="191">
        <f>H179+H185+H187+H195</f>
        <v>9279000</v>
      </c>
      <c r="I178" s="174">
        <f>I179+I185+I187+I195</f>
        <v>0</v>
      </c>
      <c r="J178" s="175">
        <f t="shared" si="17"/>
        <v>0</v>
      </c>
      <c r="K178" s="176">
        <f>K179+K185+K187+K195</f>
        <v>0</v>
      </c>
    </row>
    <row r="179" spans="1:14" x14ac:dyDescent="0.25">
      <c r="A179" s="25" t="s">
        <v>229</v>
      </c>
      <c r="B179" s="26" t="s">
        <v>230</v>
      </c>
      <c r="C179" s="29">
        <f>SUM(C180:C184)</f>
        <v>0</v>
      </c>
      <c r="D179" s="28">
        <f t="shared" si="20"/>
        <v>0</v>
      </c>
      <c r="E179" s="55">
        <f>SUM(E180:E184)</f>
        <v>0</v>
      </c>
      <c r="F179" s="187">
        <f>SUM(F180:F184)</f>
        <v>2605</v>
      </c>
      <c r="G179" s="187">
        <f t="shared" si="16"/>
        <v>3561.9961612284069</v>
      </c>
      <c r="H179" s="187">
        <f>SUM(H180:H184)</f>
        <v>9279000</v>
      </c>
      <c r="I179" s="173">
        <f>SUM(I180:I184)</f>
        <v>0</v>
      </c>
      <c r="J179" s="163">
        <f t="shared" si="17"/>
        <v>0</v>
      </c>
      <c r="K179" s="168">
        <f>SUM(K180:K184)</f>
        <v>0</v>
      </c>
    </row>
    <row r="180" spans="1:14" x14ac:dyDescent="0.25">
      <c r="A180" s="56" t="s">
        <v>231</v>
      </c>
      <c r="B180" s="13" t="s">
        <v>232</v>
      </c>
      <c r="C180" s="11">
        <f>'00111'!C183+'00192'!C183+'00200'!C183+'00226'!C183+'00282'!C183+'00328'!C183+'00368'!C183+'10725'!C183+'00498'!C183+'00551'!C183+'00585'!C183+'00982'!C183+'00986'!C183+'00989'!C183+'01019'!C183+'01083'!C183+'01084'!C183+'01144'!C183+'01154'!C183+'11933'!C183+'00446'!C182</f>
        <v>0</v>
      </c>
      <c r="D180" s="12">
        <f t="shared" si="20"/>
        <v>0</v>
      </c>
      <c r="E180" s="16">
        <f>'00111'!E183+'00192'!E183+'00200'!E183+'00226'!E183+'00282'!E183+'00328'!E183+'00368'!E183+'10725'!E183+'00498'!E183+'00551'!E183+'00585'!E183+'00982'!E183+'00986'!E183+'00989'!E183+'01019'!E183+'01083'!E183+'01084'!E183+'01144'!E183+'01154'!E183+'11933'!E183+'00446'!E182</f>
        <v>0</v>
      </c>
      <c r="F180" s="159">
        <f>'00111'!F183+'00192'!F183+'00200'!F183+'00226'!F183+'00282'!F183+'00328'!F183+'00368'!F183+'10725'!F183+'00498'!F183+'00551'!F183+'00585'!F183+'00982'!F183+'00986'!F183+'00989'!F183+'01019'!F183+'01083'!F183+'01084'!F183+'01144'!F183+'01154'!F183+'11933'!F183+'00446'!F182</f>
        <v>150</v>
      </c>
      <c r="G180" s="159">
        <f t="shared" si="16"/>
        <v>3000</v>
      </c>
      <c r="H180" s="159">
        <f>'00111'!H183+'00192'!H183+'00200'!H183+'00226'!H183+'00282'!H183+'00328'!H183+'00368'!H183+'10725'!H183+'00498'!H183+'00551'!H183+'00585'!H183+'00982'!H183+'00986'!H183+'00989'!H183+'01019'!H183+'01083'!H183+'01084'!H183+'01144'!H183+'01154'!H183+'11933'!H183+'00446'!H182</f>
        <v>450000</v>
      </c>
      <c r="I180" s="164">
        <f>'00111'!I183+'00192'!I183+'00200'!I183+'00226'!I183+'00282'!I183+'00328'!I183+'00368'!I183+'10725'!I183+'00498'!I183+'00551'!I183+'00585'!I183+'00982'!I183+'00986'!I183+'00989'!I183+'01019'!I183+'01083'!I183+'01084'!I183+'01144'!I183+'01154'!I183+'11933'!I183+'00446'!I182</f>
        <v>0</v>
      </c>
      <c r="J180" s="165">
        <f t="shared" si="17"/>
        <v>0</v>
      </c>
      <c r="K180" s="166">
        <f>'00111'!K183+'00192'!K183+'00200'!K183+'00226'!K183+'00282'!K183+'00328'!K183+'00368'!K183+'10725'!K183+'00498'!K183+'00551'!K183+'00585'!K183+'00982'!K183+'00986'!K183+'00989'!K183+'01019'!K183+'01083'!K183+'01084'!K183+'01144'!K183+'01154'!K183+'11933'!K183+'00446'!K182</f>
        <v>0</v>
      </c>
    </row>
    <row r="181" spans="1:14" x14ac:dyDescent="0.25">
      <c r="A181" s="56" t="s">
        <v>233</v>
      </c>
      <c r="B181" s="13" t="s">
        <v>339</v>
      </c>
      <c r="C181" s="11">
        <f>'00111'!C184+'00192'!C184+'00200'!C184+'00226'!C184+'00282'!C184+'00328'!C184+'00368'!C184+'10725'!C184+'00498'!C184+'00551'!C184+'00585'!C184+'00982'!C184+'00986'!C184+'00989'!C184+'01019'!C184+'01083'!C184+'01084'!C184+'01144'!C184+'01154'!C184+'11933'!C184+'00446'!C183</f>
        <v>0</v>
      </c>
      <c r="D181" s="12">
        <f t="shared" si="20"/>
        <v>0</v>
      </c>
      <c r="E181" s="16">
        <f>'00111'!E184+'00192'!E184+'00200'!E184+'00226'!E184+'00282'!E184+'00328'!E184+'00368'!E184+'10725'!E184+'00498'!E184+'00551'!E184+'00585'!E184+'00982'!E184+'00986'!E184+'00989'!E184+'01019'!E184+'01083'!E184+'01084'!E184+'01144'!E184+'01154'!E184+'11933'!E184+'00446'!E183</f>
        <v>0</v>
      </c>
      <c r="F181" s="159">
        <f>'00111'!F184+'00192'!F184+'00200'!F184+'00226'!F184+'00282'!F184+'00328'!F184+'00368'!F184+'10725'!F184+'00498'!F184+'00551'!F184+'00585'!F184+'00982'!F184+'00986'!F184+'00989'!F184+'01019'!F184+'01083'!F184+'01084'!F184+'01144'!F184+'01154'!F184+'11933'!F184+'00446'!F183</f>
        <v>2400</v>
      </c>
      <c r="G181" s="159">
        <f t="shared" si="16"/>
        <v>3500</v>
      </c>
      <c r="H181" s="159">
        <f>'00111'!H184+'00192'!H184+'00200'!H184+'00226'!H184+'00282'!H184+'00328'!H184+'00368'!H184+'10725'!H184+'00498'!H184+'00551'!H184+'00585'!H184+'00982'!H184+'00986'!H184+'00989'!H184+'01019'!H184+'01083'!H184+'01084'!H184+'01144'!H184+'01154'!H184+'11933'!H184+'00446'!H183</f>
        <v>8400000</v>
      </c>
      <c r="I181" s="164">
        <f>'00111'!I184+'00192'!I184+'00200'!I184+'00226'!I184+'00282'!I184+'00328'!I184+'00368'!I184+'10725'!I184+'00498'!I184+'00551'!I184+'00585'!I184+'00982'!I184+'00986'!I184+'00989'!I184+'01019'!I184+'01083'!I184+'01084'!I184+'01144'!I184+'01154'!I184+'11933'!I184+'00446'!I183</f>
        <v>0</v>
      </c>
      <c r="J181" s="165">
        <f t="shared" si="17"/>
        <v>0</v>
      </c>
      <c r="K181" s="166">
        <f>'00111'!K184+'00192'!K184+'00200'!K184+'00226'!K184+'00282'!K184+'00328'!K184+'00368'!K184+'10725'!K184+'00498'!K184+'00551'!K184+'00585'!K184+'00982'!K184+'00986'!K184+'00989'!K184+'01019'!K184+'01083'!K184+'01084'!K184+'01144'!K184+'01154'!K184+'11933'!K184+'00446'!K183</f>
        <v>0</v>
      </c>
    </row>
    <row r="182" spans="1:14" x14ac:dyDescent="0.25">
      <c r="A182" s="56" t="s">
        <v>234</v>
      </c>
      <c r="B182" s="13" t="s">
        <v>340</v>
      </c>
      <c r="C182" s="11">
        <f>'00111'!C185+'00192'!C185+'00200'!C185+'00226'!C185+'00282'!C185+'00328'!C185+'00368'!C185+'10725'!C185+'00498'!C185+'00551'!C185+'00585'!C185+'00982'!C185+'00986'!C185+'00989'!C185+'01019'!C185+'01083'!C185+'01084'!C185+'01144'!C185+'01154'!C185+'11933'!C185+'00446'!C184</f>
        <v>0</v>
      </c>
      <c r="D182" s="12">
        <f t="shared" si="20"/>
        <v>0</v>
      </c>
      <c r="E182" s="16">
        <f>'00111'!E185+'00192'!E185+'00200'!E185+'00226'!E185+'00282'!E185+'00328'!E185+'00368'!E185+'10725'!E185+'00498'!E185+'00551'!E185+'00585'!E185+'00982'!E185+'00986'!E185+'00989'!E185+'01019'!E185+'01083'!E185+'01084'!E185+'01144'!E185+'01154'!E185+'11933'!E185+'00446'!E184</f>
        <v>0</v>
      </c>
      <c r="F182" s="159">
        <f>'00111'!F185+'00192'!F185+'00200'!F185+'00226'!F185+'00282'!F185+'00328'!F185+'00368'!F185+'10725'!F185+'00498'!F185+'00551'!F185+'00585'!F185+'00982'!F185+'00986'!F185+'00989'!F185+'01019'!F185+'01083'!F185+'01084'!F185+'01144'!F185+'01154'!F185+'11933'!F185+'00446'!F184</f>
        <v>0</v>
      </c>
      <c r="G182" s="159">
        <f t="shared" si="16"/>
        <v>0</v>
      </c>
      <c r="H182" s="159">
        <f>'00111'!H185+'00192'!H185+'00200'!H185+'00226'!H185+'00282'!H185+'00328'!H185+'00368'!H185+'10725'!H185+'00498'!H185+'00551'!H185+'00585'!H185+'00982'!H185+'00986'!H185+'00989'!H185+'01019'!H185+'01083'!H185+'01084'!H185+'01144'!H185+'01154'!H185+'11933'!H185+'00446'!H184</f>
        <v>0</v>
      </c>
      <c r="I182" s="164">
        <f>'00111'!I185+'00192'!I185+'00200'!I185+'00226'!I185+'00282'!I185+'00328'!I185+'00368'!I185+'10725'!I185+'00498'!I185+'00551'!I185+'00585'!I185+'00982'!I185+'00986'!I185+'00989'!I185+'01019'!I185+'01083'!I185+'01084'!I185+'01144'!I185+'01154'!I185+'11933'!I185+'00446'!I184</f>
        <v>0</v>
      </c>
      <c r="J182" s="165">
        <f t="shared" si="17"/>
        <v>0</v>
      </c>
      <c r="K182" s="166">
        <f>'00111'!K185+'00192'!K185+'00200'!K185+'00226'!K185+'00282'!K185+'00328'!K185+'00368'!K185+'10725'!K185+'00498'!K185+'00551'!K185+'00585'!K185+'00982'!K185+'00986'!K185+'00989'!K185+'01019'!K185+'01083'!K185+'01084'!K185+'01144'!K185+'01154'!K185+'11933'!K185+'00446'!K184</f>
        <v>0</v>
      </c>
    </row>
    <row r="183" spans="1:14" x14ac:dyDescent="0.25">
      <c r="A183" s="56" t="s">
        <v>320</v>
      </c>
      <c r="B183" s="13" t="s">
        <v>237</v>
      </c>
      <c r="C183" s="11">
        <f>'00111'!C186+'00192'!C186+'00200'!C186+'00226'!C186+'00282'!C186+'00328'!C186+'00368'!C186+'10725'!C186+'00498'!C186+'00551'!C186+'00585'!C186+'00982'!C186+'00986'!C186+'00989'!C186+'01019'!C186+'01083'!C186+'01084'!C186+'01144'!C186+'01154'!C186+'11933'!C186+'00446'!C185</f>
        <v>0</v>
      </c>
      <c r="D183" s="12">
        <f t="shared" si="20"/>
        <v>0</v>
      </c>
      <c r="E183" s="16">
        <f>'00111'!E186+'00192'!E186+'00200'!E186+'00226'!E186+'00282'!E186+'00328'!E186+'00368'!E186+'10725'!E186+'00498'!E186+'00551'!E186+'00585'!E186+'00982'!E186+'00986'!E186+'00989'!E186+'01019'!E186+'01083'!E186+'01084'!E186+'01144'!E186+'01154'!E186+'11933'!E186+'00446'!E185</f>
        <v>0</v>
      </c>
      <c r="F183" s="159">
        <f>'00111'!F186+'00192'!F186+'00200'!F186+'00226'!F186+'00282'!F186+'00328'!F186+'00368'!F186+'10725'!F186+'00498'!F186+'00551'!F186+'00585'!F186+'00982'!F186+'00986'!F186+'00989'!F186+'01019'!F186+'01083'!F186+'01084'!F186+'01144'!F186+'01154'!F186+'11933'!F186+'00446'!F185</f>
        <v>0</v>
      </c>
      <c r="G183" s="159">
        <f t="shared" si="16"/>
        <v>0</v>
      </c>
      <c r="H183" s="159">
        <f>'00111'!H186+'00192'!H186+'00200'!H186+'00226'!H186+'00282'!H186+'00328'!H186+'00368'!H186+'10725'!H186+'00498'!H186+'00551'!H186+'00585'!H186+'00982'!H186+'00986'!H186+'00989'!H186+'01019'!H186+'01083'!H186+'01084'!H186+'01144'!H186+'01154'!H186+'11933'!H186+'00446'!H185</f>
        <v>0</v>
      </c>
      <c r="I183" s="164">
        <f>'00111'!I186+'00192'!I186+'00200'!I186+'00226'!I186+'00282'!I186+'00328'!I186+'00368'!I186+'10725'!I186+'00498'!I186+'00551'!I186+'00585'!I186+'00982'!I186+'00986'!I186+'00989'!I186+'01019'!I186+'01083'!I186+'01084'!I186+'01144'!I186+'01154'!I186+'11933'!I186+'00446'!I185</f>
        <v>0</v>
      </c>
      <c r="J183" s="165">
        <f t="shared" si="17"/>
        <v>0</v>
      </c>
      <c r="K183" s="166">
        <f>'00111'!K186+'00192'!K186+'00200'!K186+'00226'!K186+'00282'!K186+'00328'!K186+'00368'!K186+'10725'!K186+'00498'!K186+'00551'!K186+'00585'!K186+'00982'!K186+'00986'!K186+'00989'!K186+'01019'!K186+'01083'!K186+'01084'!K186+'01144'!K186+'01154'!K186+'11933'!K186+'00446'!K185</f>
        <v>0</v>
      </c>
      <c r="L183" t="s">
        <v>415</v>
      </c>
      <c r="M183" s="141"/>
      <c r="N183" s="141"/>
    </row>
    <row r="184" spans="1:14" x14ac:dyDescent="0.25">
      <c r="A184" s="56" t="s">
        <v>236</v>
      </c>
      <c r="B184" s="13" t="s">
        <v>321</v>
      </c>
      <c r="C184" s="11">
        <f>'00111'!C187+'00192'!C187+'00200'!C187+'00226'!C187+'00282'!C187+'00328'!C187+'00368'!C187+'10725'!C187+'00498'!C187+'00551'!C187+'00585'!C187+'00982'!C187+'00986'!C187+'00989'!C187+'01019'!C187+'01083'!C187+'01084'!C187+'01144'!C187+'01154'!C187+'11933'!C187+'00446'!C186</f>
        <v>0</v>
      </c>
      <c r="D184" s="12">
        <f t="shared" si="20"/>
        <v>0</v>
      </c>
      <c r="E184" s="16">
        <f>'00111'!E187+'00192'!E187+'00200'!E187+'00226'!E187+'00282'!E187+'00328'!E187+'00368'!E187+'10725'!E187+'00498'!E187+'00551'!E187+'00585'!E187+'00982'!E187+'00986'!E187+'00989'!E187+'01019'!E187+'01083'!E187+'01084'!E187+'01144'!E187+'01154'!E187+'11933'!E187+'00446'!E186</f>
        <v>0</v>
      </c>
      <c r="F184" s="159">
        <f>'00111'!F187+'00192'!F187+'00200'!F187+'00226'!F187+'00282'!F187+'00328'!F187+'00368'!F187+'10725'!F187+'00498'!F187+'00551'!F187+'00585'!F187+'00982'!F187+'00986'!F187+'00989'!F187+'01019'!F187+'01083'!F187+'01084'!F187+'01144'!F187+'01154'!F187+'11933'!F187+'00446'!F186</f>
        <v>55</v>
      </c>
      <c r="G184" s="159">
        <f t="shared" si="16"/>
        <v>7800</v>
      </c>
      <c r="H184" s="159">
        <f>'00111'!H187+'00192'!H187+'00200'!H187+'00226'!H187+'00282'!H187+'00328'!H187+'00368'!H187+'10725'!H187+'00498'!H187+'00551'!H187+'00585'!H187+'00982'!H187+'00986'!H187+'00989'!H187+'01019'!H187+'01083'!H187+'01084'!H187+'01144'!H187+'01154'!H187+'11933'!H187+'00446'!H186</f>
        <v>429000</v>
      </c>
      <c r="I184" s="164">
        <f>'00111'!I187+'00192'!I187+'00200'!I187+'00226'!I187+'00282'!I187+'00328'!I187+'00368'!I187+'10725'!I187+'00498'!I187+'00551'!I187+'00585'!I187+'00982'!I187+'00986'!I187+'00989'!I187+'01019'!I187+'01083'!I187+'01084'!I187+'01144'!I187+'01154'!I187+'11933'!I187+'00446'!I186</f>
        <v>0</v>
      </c>
      <c r="J184" s="165">
        <f t="shared" si="17"/>
        <v>0</v>
      </c>
      <c r="K184" s="166">
        <f>'00111'!K187+'00192'!K187+'00200'!K187+'00226'!K187+'00282'!K187+'00328'!K187+'00368'!K187+'10725'!K187+'00498'!K187+'00551'!K187+'00585'!K187+'00982'!K187+'00986'!K187+'00989'!K187+'01019'!K187+'01083'!K187+'01084'!K187+'01144'!K187+'01154'!K187+'11933'!K187+'00446'!K186</f>
        <v>0</v>
      </c>
      <c r="L184" t="s">
        <v>427</v>
      </c>
      <c r="M184" s="141"/>
      <c r="N184" s="141"/>
    </row>
    <row r="185" spans="1:14" x14ac:dyDescent="0.25">
      <c r="A185" s="25" t="s">
        <v>238</v>
      </c>
      <c r="B185" s="26" t="s">
        <v>239</v>
      </c>
      <c r="C185" s="29">
        <f>C186</f>
        <v>0</v>
      </c>
      <c r="D185" s="57">
        <f t="shared" si="20"/>
        <v>0</v>
      </c>
      <c r="E185" s="55">
        <f>E186</f>
        <v>0</v>
      </c>
      <c r="F185" s="187">
        <f>F186</f>
        <v>0</v>
      </c>
      <c r="G185" s="187">
        <f t="shared" si="16"/>
        <v>0</v>
      </c>
      <c r="H185" s="187">
        <f>H186</f>
        <v>0</v>
      </c>
      <c r="I185" s="173">
        <f>I186</f>
        <v>0</v>
      </c>
      <c r="J185" s="177">
        <f t="shared" si="17"/>
        <v>0</v>
      </c>
      <c r="K185" s="168">
        <f>K186</f>
        <v>0</v>
      </c>
      <c r="M185" s="145"/>
      <c r="N185" s="145"/>
    </row>
    <row r="186" spans="1:14" x14ac:dyDescent="0.25">
      <c r="A186" s="15" t="s">
        <v>240</v>
      </c>
      <c r="B186" s="40" t="s">
        <v>290</v>
      </c>
      <c r="C186" s="11">
        <f>'00111'!C189+'00192'!C189+'00200'!C189+'00226'!C189+'00282'!C189+'00328'!C189+'00368'!C189+'10725'!C189+'00498'!C189+'00551'!C189+'00585'!C189+'00982'!C189+'00986'!C189+'00989'!C189+'01019'!C189+'01083'!C189+'01084'!C189+'01144'!C189+'01154'!C189+'11933'!C189+'00446'!C188</f>
        <v>0</v>
      </c>
      <c r="D186" s="12">
        <f>IFERROR((E186/C186),0)</f>
        <v>0</v>
      </c>
      <c r="E186" s="16">
        <f>'00111'!E189+'00192'!E189+'00200'!E189+'00226'!E189+'00282'!E189+'00328'!E189+'00368'!E189+'10725'!E189+'00498'!E189+'00551'!E189+'00585'!E189+'00982'!E189+'00986'!E189+'00989'!E189+'01019'!E189+'01083'!E189+'01084'!E189+'01144'!E189+'01154'!E189+'11933'!E189+'00446'!E188</f>
        <v>0</v>
      </c>
      <c r="F186" s="159">
        <f>'00111'!F189+'00192'!F189+'00200'!F189+'00226'!F189+'00282'!F189+'00328'!F189+'00368'!F189+'10725'!F189+'00498'!F189+'00551'!F189+'00585'!F189+'00982'!F189+'00986'!F189+'00989'!F189+'01019'!F189+'01083'!F189+'01084'!F189+'01144'!F189+'01154'!F189+'11933'!F189+'00446'!F188</f>
        <v>0</v>
      </c>
      <c r="G186" s="159">
        <f>IFERROR((H186/F186),0)</f>
        <v>0</v>
      </c>
      <c r="H186" s="159">
        <f>'00111'!H189+'00192'!H189+'00200'!H189+'00226'!H189+'00282'!H189+'00328'!H189+'00368'!H189+'10725'!H189+'00498'!H189+'00551'!H189+'00585'!H189+'00982'!H189+'00986'!H189+'00989'!H189+'01019'!H189+'01083'!H189+'01084'!H189+'01144'!H189+'01154'!H189+'11933'!H189+'00446'!H188</f>
        <v>0</v>
      </c>
      <c r="I186" s="164">
        <f>'00111'!I189+'00192'!I189+'00200'!I189+'00226'!I189+'00282'!I189+'00328'!I189+'00368'!I189+'10725'!I189+'00498'!I189+'00551'!I189+'00585'!I189+'00982'!I189+'00986'!I189+'00989'!I189+'01019'!I189+'01083'!I189+'01084'!I189+'01144'!I189+'01154'!I189+'11933'!I189+'00446'!I188</f>
        <v>0</v>
      </c>
      <c r="J186" s="165">
        <f>IFERROR((K186/I186),0)</f>
        <v>0</v>
      </c>
      <c r="K186" s="166">
        <f>'00111'!K189+'00192'!K189+'00200'!K189+'00226'!K189+'00282'!K189+'00328'!K189+'00368'!K189+'10725'!K189+'00498'!K189+'00551'!K189+'00585'!K189+'00982'!K189+'00986'!K189+'00989'!K189+'01019'!K189+'01083'!K189+'01084'!K189+'01144'!K189+'01154'!K189+'11933'!K189+'00446'!K188</f>
        <v>0</v>
      </c>
      <c r="M186" s="141"/>
      <c r="N186" s="141"/>
    </row>
    <row r="187" spans="1:14" x14ac:dyDescent="0.25">
      <c r="A187" s="25" t="s">
        <v>241</v>
      </c>
      <c r="B187" s="26" t="s">
        <v>242</v>
      </c>
      <c r="C187" s="29">
        <f>SUM(C188:C194)</f>
        <v>90</v>
      </c>
      <c r="D187" s="57">
        <f t="shared" si="20"/>
        <v>208333.33333333334</v>
      </c>
      <c r="E187" s="55">
        <f>SUM(E188:E194)</f>
        <v>18750000</v>
      </c>
      <c r="F187" s="187">
        <f>SUM(F188:F194)</f>
        <v>0</v>
      </c>
      <c r="G187" s="187">
        <f t="shared" ref="G187:G221" si="21">IFERROR((H187/F187),0)</f>
        <v>0</v>
      </c>
      <c r="H187" s="187">
        <f>SUM(H188:H194)</f>
        <v>0</v>
      </c>
      <c r="I187" s="173">
        <f>SUM(I188:I194)</f>
        <v>0</v>
      </c>
      <c r="J187" s="177">
        <f t="shared" ref="J187:J221" si="22">IFERROR((K187/I187),0)</f>
        <v>0</v>
      </c>
      <c r="K187" s="168">
        <f>SUM(K188:K194)</f>
        <v>0</v>
      </c>
      <c r="M187" s="145"/>
      <c r="N187" s="145"/>
    </row>
    <row r="188" spans="1:14" x14ac:dyDescent="0.25">
      <c r="A188" s="15" t="s">
        <v>243</v>
      </c>
      <c r="B188" s="13" t="s">
        <v>244</v>
      </c>
      <c r="C188" s="11">
        <f>'00111'!C191+'00192'!C191+'00200'!C191+'00226'!C191+'00282'!C191+'00328'!C191+'00368'!C191+'10725'!C191+'00498'!C191+'00551'!C191+'00585'!C191+'00982'!C191+'00986'!C191+'00989'!C191+'01019'!C191+'01083'!C191+'01084'!C191+'01144'!C191+'01154'!C191+'11933'!C191+'00446'!C190</f>
        <v>30</v>
      </c>
      <c r="D188" s="12">
        <f t="shared" si="20"/>
        <v>205000</v>
      </c>
      <c r="E188" s="16">
        <f>'00111'!E191+'00192'!E191+'00200'!E191+'00226'!E191+'00282'!E191+'00328'!E191+'00368'!E191+'10725'!E191+'00498'!E191+'00551'!E191+'00585'!E191+'00982'!E191+'00986'!E191+'00989'!E191+'01019'!E191+'01083'!E191+'01084'!E191+'01144'!E191+'01154'!E191+'11933'!E191+'00446'!E190</f>
        <v>6150000</v>
      </c>
      <c r="F188" s="159">
        <f>'00111'!F191+'00192'!F191+'00200'!F191+'00226'!F191+'00282'!F191+'00328'!F191+'00368'!F191+'10725'!F191+'00498'!F191+'00551'!F191+'00585'!F191+'00982'!F191+'00986'!F191+'00989'!F191+'01019'!F191+'01083'!F191+'01084'!F191+'01144'!F191+'01154'!F191+'11933'!F191+'00446'!F190</f>
        <v>0</v>
      </c>
      <c r="G188" s="159">
        <f t="shared" si="21"/>
        <v>0</v>
      </c>
      <c r="H188" s="159">
        <f>'00111'!H191+'00192'!H191+'00200'!H191+'00226'!H191+'00282'!H191+'00328'!H191+'00368'!H191+'10725'!H191+'00498'!H191+'00551'!H191+'00585'!H191+'00982'!H191+'00986'!H191+'00989'!H191+'01019'!H191+'01083'!H191+'01084'!H191+'01144'!H191+'01154'!H191+'11933'!H191+'00446'!H190</f>
        <v>0</v>
      </c>
      <c r="I188" s="164">
        <f>'00111'!I191+'00192'!I191+'00200'!I191+'00226'!I191+'00282'!I191+'00328'!I191+'00368'!I191+'10725'!I191+'00498'!I191+'00551'!I191+'00585'!I191+'00982'!I191+'00986'!I191+'00989'!I191+'01019'!I191+'01083'!I191+'01084'!I191+'01144'!I191+'01154'!I191+'11933'!I191+'00446'!I190</f>
        <v>0</v>
      </c>
      <c r="J188" s="165">
        <f t="shared" si="22"/>
        <v>0</v>
      </c>
      <c r="K188" s="166">
        <f>'00111'!K191+'00192'!K191+'00200'!K191+'00226'!K191+'00282'!K191+'00328'!K191+'00368'!K191+'10725'!K191+'00498'!K191+'00551'!K191+'00585'!K191+'00982'!K191+'00986'!K191+'00989'!K191+'01019'!K191+'01083'!K191+'01084'!K191+'01144'!K191+'01154'!K191+'11933'!K191+'00446'!K190</f>
        <v>0</v>
      </c>
      <c r="M188" s="141"/>
      <c r="N188" s="141"/>
    </row>
    <row r="189" spans="1:14" x14ac:dyDescent="0.25">
      <c r="A189" s="15" t="s">
        <v>245</v>
      </c>
      <c r="B189" s="13" t="s">
        <v>246</v>
      </c>
      <c r="C189" s="11">
        <f>'00111'!C192+'00192'!C192+'00200'!C192+'00226'!C192+'00282'!C192+'00328'!C192+'00368'!C192+'10725'!C192+'00498'!C192+'00551'!C192+'00585'!C192+'00982'!C192+'00986'!C192+'00989'!C192+'01019'!C192+'01083'!C192+'01084'!C192+'01144'!C192+'01154'!C192+'11933'!C192+'00446'!C191</f>
        <v>60</v>
      </c>
      <c r="D189" s="12">
        <f t="shared" si="20"/>
        <v>210000</v>
      </c>
      <c r="E189" s="16">
        <f>'00111'!E192+'00192'!E192+'00200'!E192+'00226'!E192+'00282'!E192+'00328'!E192+'00368'!E192+'10725'!E192+'00498'!E192+'00551'!E192+'00585'!E192+'00982'!E192+'00986'!E192+'00989'!E192+'01019'!E192+'01083'!E192+'01084'!E192+'01144'!E192+'01154'!E192+'11933'!E192+'00446'!E191</f>
        <v>12600000</v>
      </c>
      <c r="F189" s="159">
        <f>'00111'!F192+'00192'!F192+'00200'!F192+'00226'!F192+'00282'!F192+'00328'!F192+'00368'!F192+'10725'!F192+'00498'!F192+'00551'!F192+'00585'!F192+'00982'!F192+'00986'!F192+'00989'!F192+'01019'!F192+'01083'!F192+'01084'!F192+'01144'!F192+'01154'!F192+'11933'!F192+'00446'!F191</f>
        <v>0</v>
      </c>
      <c r="G189" s="159">
        <f t="shared" si="21"/>
        <v>0</v>
      </c>
      <c r="H189" s="159">
        <f>'00111'!H192+'00192'!H192+'00200'!H192+'00226'!H192+'00282'!H192+'00328'!H192+'00368'!H192+'10725'!H192+'00498'!H192+'00551'!H192+'00585'!H192+'00982'!H192+'00986'!H192+'00989'!H192+'01019'!H192+'01083'!H192+'01084'!H192+'01144'!H192+'01154'!H192+'11933'!H192+'00446'!H191</f>
        <v>0</v>
      </c>
      <c r="I189" s="164">
        <f>'00111'!I192+'00192'!I192+'00200'!I192+'00226'!I192+'00282'!I192+'00328'!I192+'00368'!I192+'10725'!I192+'00498'!I192+'00551'!I192+'00585'!I192+'00982'!I192+'00986'!I192+'00989'!I192+'01019'!I192+'01083'!I192+'01084'!I192+'01144'!I192+'01154'!I192+'11933'!I192+'00446'!I191</f>
        <v>0</v>
      </c>
      <c r="J189" s="165">
        <f t="shared" si="22"/>
        <v>0</v>
      </c>
      <c r="K189" s="166">
        <f>'00111'!K192+'00192'!K192+'00200'!K192+'00226'!K192+'00282'!K192+'00328'!K192+'00368'!K192+'10725'!K192+'00498'!K192+'00551'!K192+'00585'!K192+'00982'!K192+'00986'!K192+'00989'!K192+'01019'!K192+'01083'!K192+'01084'!K192+'01144'!K192+'01154'!K192+'11933'!K192+'00446'!K191</f>
        <v>0</v>
      </c>
      <c r="M189" s="141"/>
      <c r="N189" s="141"/>
    </row>
    <row r="190" spans="1:14" x14ac:dyDescent="0.25">
      <c r="A190" s="15" t="s">
        <v>247</v>
      </c>
      <c r="B190" s="13" t="s">
        <v>248</v>
      </c>
      <c r="C190" s="11">
        <f>'00111'!C193+'00192'!C193+'00200'!C193+'00226'!C193+'00282'!C193+'00328'!C193+'00368'!C193+'10725'!C193+'00498'!C193+'00551'!C193+'00585'!C193+'00982'!C193+'00986'!C193+'00989'!C193+'01019'!C193+'01083'!C193+'01084'!C193+'01144'!C193+'01154'!C193+'11933'!C193+'00446'!C192</f>
        <v>0</v>
      </c>
      <c r="D190" s="12">
        <f t="shared" si="20"/>
        <v>0</v>
      </c>
      <c r="E190" s="16">
        <f>'00111'!E193+'00192'!E193+'00200'!E193+'00226'!E193+'00282'!E193+'00328'!E193+'00368'!E193+'10725'!E193+'00498'!E193+'00551'!E193+'00585'!E193+'00982'!E193+'00986'!E193+'00989'!E193+'01019'!E193+'01083'!E193+'01084'!E193+'01144'!E193+'01154'!E193+'11933'!E193+'00446'!E192</f>
        <v>0</v>
      </c>
      <c r="F190" s="159">
        <f>'00111'!F193+'00192'!F193+'00200'!F193+'00226'!F193+'00282'!F193+'00328'!F193+'00368'!F193+'10725'!F193+'00498'!F193+'00551'!F193+'00585'!F193+'00982'!F193+'00986'!F193+'00989'!F193+'01019'!F193+'01083'!F193+'01084'!F193+'01144'!F193+'01154'!F193+'11933'!F193+'00446'!F192</f>
        <v>0</v>
      </c>
      <c r="G190" s="159">
        <f t="shared" si="21"/>
        <v>0</v>
      </c>
      <c r="H190" s="159">
        <f>'00111'!H193+'00192'!H193+'00200'!H193+'00226'!H193+'00282'!H193+'00328'!H193+'00368'!H193+'10725'!H193+'00498'!H193+'00551'!H193+'00585'!H193+'00982'!H193+'00986'!H193+'00989'!H193+'01019'!H193+'01083'!H193+'01084'!H193+'01144'!H193+'01154'!H193+'11933'!H193+'00446'!H192</f>
        <v>0</v>
      </c>
      <c r="I190" s="164">
        <f>'00111'!I193+'00192'!I193+'00200'!I193+'00226'!I193+'00282'!I193+'00328'!I193+'00368'!I193+'10725'!I193+'00498'!I193+'00551'!I193+'00585'!I193+'00982'!I193+'00986'!I193+'00989'!I193+'01019'!I193+'01083'!I193+'01084'!I193+'01144'!I193+'01154'!I193+'11933'!I193+'00446'!I192</f>
        <v>0</v>
      </c>
      <c r="J190" s="165">
        <f t="shared" si="22"/>
        <v>0</v>
      </c>
      <c r="K190" s="166">
        <f>'00111'!K193+'00192'!K193+'00200'!K193+'00226'!K193+'00282'!K193+'00328'!K193+'00368'!K193+'10725'!K193+'00498'!K193+'00551'!K193+'00585'!K193+'00982'!K193+'00986'!K193+'00989'!K193+'01019'!K193+'01083'!K193+'01084'!K193+'01144'!K193+'01154'!K193+'11933'!K193+'00446'!K192</f>
        <v>0</v>
      </c>
      <c r="M190" s="141"/>
      <c r="N190" s="141"/>
    </row>
    <row r="191" spans="1:14" x14ac:dyDescent="0.25">
      <c r="A191" s="15" t="s">
        <v>249</v>
      </c>
      <c r="B191" s="13" t="s">
        <v>250</v>
      </c>
      <c r="C191" s="11">
        <f>'00111'!C194+'00192'!C194+'00200'!C194+'00226'!C194+'00282'!C194+'00328'!C194+'00368'!C194+'10725'!C194+'00498'!C194+'00551'!C194+'00585'!C194+'00982'!C194+'00986'!C194+'00989'!C194+'01019'!C194+'01083'!C194+'01084'!C194+'01144'!C194+'01154'!C194+'11933'!C194+'00446'!C193</f>
        <v>0</v>
      </c>
      <c r="D191" s="12">
        <f t="shared" si="20"/>
        <v>0</v>
      </c>
      <c r="E191" s="16">
        <f>'00111'!E194+'00192'!E194+'00200'!E194+'00226'!E194+'00282'!E194+'00328'!E194+'00368'!E194+'10725'!E194+'00498'!E194+'00551'!E194+'00585'!E194+'00982'!E194+'00986'!E194+'00989'!E194+'01019'!E194+'01083'!E194+'01084'!E194+'01144'!E194+'01154'!E194+'11933'!E194+'00446'!E193</f>
        <v>0</v>
      </c>
      <c r="F191" s="159">
        <f>'00111'!F194+'00192'!F194+'00200'!F194+'00226'!F194+'00282'!F194+'00328'!F194+'00368'!F194+'10725'!F194+'00498'!F194+'00551'!F194+'00585'!F194+'00982'!F194+'00986'!F194+'00989'!F194+'01019'!F194+'01083'!F194+'01084'!F194+'01144'!F194+'01154'!F194+'11933'!F194+'00446'!F193</f>
        <v>0</v>
      </c>
      <c r="G191" s="159">
        <f t="shared" si="21"/>
        <v>0</v>
      </c>
      <c r="H191" s="159">
        <f>'00111'!H194+'00192'!H194+'00200'!H194+'00226'!H194+'00282'!H194+'00328'!H194+'00368'!H194+'10725'!H194+'00498'!H194+'00551'!H194+'00585'!H194+'00982'!H194+'00986'!H194+'00989'!H194+'01019'!H194+'01083'!H194+'01084'!H194+'01144'!H194+'01154'!H194+'11933'!H194+'00446'!H193</f>
        <v>0</v>
      </c>
      <c r="I191" s="164">
        <f>'00111'!I194+'00192'!I194+'00200'!I194+'00226'!I194+'00282'!I194+'00328'!I194+'00368'!I194+'10725'!I194+'00498'!I194+'00551'!I194+'00585'!I194+'00982'!I194+'00986'!I194+'00989'!I194+'01019'!I194+'01083'!I194+'01084'!I194+'01144'!I194+'01154'!I194+'11933'!I194+'00446'!I193</f>
        <v>0</v>
      </c>
      <c r="J191" s="165">
        <f t="shared" si="22"/>
        <v>0</v>
      </c>
      <c r="K191" s="166">
        <f>'00111'!K194+'00192'!K194+'00200'!K194+'00226'!K194+'00282'!K194+'00328'!K194+'00368'!K194+'10725'!K194+'00498'!K194+'00551'!K194+'00585'!K194+'00982'!K194+'00986'!K194+'00989'!K194+'01019'!K194+'01083'!K194+'01084'!K194+'01144'!K194+'01154'!K194+'11933'!K194+'00446'!K193</f>
        <v>0</v>
      </c>
      <c r="M191" s="141"/>
      <c r="N191" s="141"/>
    </row>
    <row r="192" spans="1:14" ht="24" x14ac:dyDescent="0.25">
      <c r="A192" s="15" t="s">
        <v>251</v>
      </c>
      <c r="B192" s="13" t="s">
        <v>291</v>
      </c>
      <c r="C192" s="11">
        <f>'00111'!C195+'00192'!C195+'00200'!C195+'00226'!C195+'00282'!C195+'00328'!C195+'00368'!C195+'10725'!C195+'00498'!C195+'00551'!C195+'00585'!C195+'00982'!C195+'00986'!C195+'00989'!C195+'01019'!C195+'01083'!C195+'01084'!C195+'01144'!C195+'01154'!C195+'11933'!C195+'00446'!C194</f>
        <v>0</v>
      </c>
      <c r="D192" s="12">
        <f t="shared" si="20"/>
        <v>0</v>
      </c>
      <c r="E192" s="16">
        <f>'00111'!E195+'00192'!E195+'00200'!E195+'00226'!E195+'00282'!E195+'00328'!E195+'00368'!E195+'10725'!E195+'00498'!E195+'00551'!E195+'00585'!E195+'00982'!E195+'00986'!E195+'00989'!E195+'01019'!E195+'01083'!E195+'01084'!E195+'01144'!E195+'01154'!E195+'11933'!E195+'00446'!E194</f>
        <v>0</v>
      </c>
      <c r="F192" s="159">
        <f>'00111'!F195+'00192'!F195+'00200'!F195+'00226'!F195+'00282'!F195+'00328'!F195+'00368'!F195+'10725'!F195+'00498'!F195+'00551'!F195+'00585'!F195+'00982'!F195+'00986'!F195+'00989'!F195+'01019'!F195+'01083'!F195+'01084'!F195+'01144'!F195+'01154'!F195+'11933'!F195+'00446'!F194</f>
        <v>0</v>
      </c>
      <c r="G192" s="159">
        <f t="shared" si="21"/>
        <v>0</v>
      </c>
      <c r="H192" s="159">
        <f>'00111'!H195+'00192'!H195+'00200'!H195+'00226'!H195+'00282'!H195+'00328'!H195+'00368'!H195+'10725'!H195+'00498'!H195+'00551'!H195+'00585'!H195+'00982'!H195+'00986'!H195+'00989'!H195+'01019'!H195+'01083'!H195+'01084'!H195+'01144'!H195+'01154'!H195+'11933'!H195+'00446'!H194</f>
        <v>0</v>
      </c>
      <c r="I192" s="164">
        <f>'00111'!I195+'00192'!I195+'00200'!I195+'00226'!I195+'00282'!I195+'00328'!I195+'00368'!I195+'10725'!I195+'00498'!I195+'00551'!I195+'00585'!I195+'00982'!I195+'00986'!I195+'00989'!I195+'01019'!I195+'01083'!I195+'01084'!I195+'01144'!I195+'01154'!I195+'11933'!I195+'00446'!I194</f>
        <v>0</v>
      </c>
      <c r="J192" s="165">
        <f t="shared" si="22"/>
        <v>0</v>
      </c>
      <c r="K192" s="166">
        <f>'00111'!K195+'00192'!K195+'00200'!K195+'00226'!K195+'00282'!K195+'00328'!K195+'00368'!K195+'10725'!K195+'00498'!K195+'00551'!K195+'00585'!K195+'00982'!K195+'00986'!K195+'00989'!K195+'01019'!K195+'01083'!K195+'01084'!K195+'01144'!K195+'01154'!K195+'11933'!K195+'00446'!K194</f>
        <v>0</v>
      </c>
      <c r="M192" s="141"/>
      <c r="N192" s="141"/>
    </row>
    <row r="193" spans="1:14" x14ac:dyDescent="0.25">
      <c r="A193" s="15" t="s">
        <v>252</v>
      </c>
      <c r="B193" s="13" t="s">
        <v>347</v>
      </c>
      <c r="C193" s="11">
        <f>'00111'!C196+'00192'!C196+'00200'!C196+'00226'!C196+'00282'!C196+'00328'!C196+'00368'!C196+'10725'!C196+'00498'!C196+'00551'!C196+'00585'!C196+'00982'!C196+'00986'!C196+'00989'!C196+'01019'!C196+'01083'!C196+'01084'!C196+'01144'!C196+'01154'!C196+'11933'!C196+'00446'!C195</f>
        <v>0</v>
      </c>
      <c r="D193" s="12">
        <f t="shared" si="20"/>
        <v>0</v>
      </c>
      <c r="E193" s="16">
        <f>'00111'!E196+'00192'!E196+'00200'!E196+'00226'!E196+'00282'!E196+'00328'!E196+'00368'!E196+'10725'!E196+'00498'!E196+'00551'!E196+'00585'!E196+'00982'!E196+'00986'!E196+'00989'!E196+'01019'!E196+'01083'!E196+'01084'!E196+'01144'!E196+'01154'!E196+'11933'!E196+'00446'!E195</f>
        <v>0</v>
      </c>
      <c r="F193" s="159">
        <f>'00111'!F196+'00192'!F196+'00200'!F196+'00226'!F196+'00282'!F196+'00328'!F196+'00368'!F196+'10725'!F196+'00498'!F196+'00551'!F196+'00585'!F196+'00982'!F196+'00986'!F196+'00989'!F196+'01019'!F196+'01083'!F196+'01084'!F196+'01144'!F196+'01154'!F196+'11933'!F196+'00446'!F195</f>
        <v>0</v>
      </c>
      <c r="G193" s="159">
        <f t="shared" si="21"/>
        <v>0</v>
      </c>
      <c r="H193" s="159">
        <f>'00111'!H196+'00192'!H196+'00200'!H196+'00226'!H196+'00282'!H196+'00328'!H196+'00368'!H196+'10725'!H196+'00498'!H196+'00551'!H196+'00585'!H196+'00982'!H196+'00986'!H196+'00989'!H196+'01019'!H196+'01083'!H196+'01084'!H196+'01144'!H196+'01154'!H196+'11933'!H196+'00446'!H195</f>
        <v>0</v>
      </c>
      <c r="I193" s="164">
        <f>'00111'!I196+'00192'!I196+'00200'!I196+'00226'!I196+'00282'!I196+'00328'!I196+'00368'!I196+'10725'!I196+'00498'!I196+'00551'!I196+'00585'!I196+'00982'!I196+'00986'!I196+'00989'!I196+'01019'!I196+'01083'!I196+'01084'!I196+'01144'!I196+'01154'!I196+'11933'!I196+'00446'!I195</f>
        <v>0</v>
      </c>
      <c r="J193" s="165">
        <f t="shared" si="22"/>
        <v>0</v>
      </c>
      <c r="K193" s="166">
        <f>'00111'!K196+'00192'!K196+'00200'!K196+'00226'!K196+'00282'!K196+'00328'!K196+'00368'!K196+'10725'!K196+'00498'!K196+'00551'!K196+'00585'!K196+'00982'!K196+'00986'!K196+'00989'!K196+'01019'!K196+'01083'!K196+'01084'!K196+'01144'!K196+'01154'!K196+'11933'!K196+'00446'!K195</f>
        <v>0</v>
      </c>
      <c r="M193" s="141"/>
      <c r="N193" s="141"/>
    </row>
    <row r="194" spans="1:14" x14ac:dyDescent="0.25">
      <c r="A194" s="15" t="s">
        <v>253</v>
      </c>
      <c r="B194" s="13" t="s">
        <v>348</v>
      </c>
      <c r="C194" s="11">
        <f>'00111'!C197+'00192'!C197+'00200'!C197+'00226'!C197+'00282'!C197+'00328'!C197+'00368'!C197+'10725'!C197+'00498'!C197+'00551'!C197+'00585'!C197+'00982'!C197+'00986'!C197+'00989'!C197+'01019'!C197+'01083'!C197+'01084'!C197+'01144'!C197+'01154'!C197+'11933'!C197+'00446'!C196</f>
        <v>0</v>
      </c>
      <c r="D194" s="12">
        <f t="shared" si="20"/>
        <v>0</v>
      </c>
      <c r="E194" s="16">
        <f>'00111'!E197+'00192'!E197+'00200'!E197+'00226'!E197+'00282'!E197+'00328'!E197+'00368'!E197+'10725'!E197+'00498'!E197+'00551'!E197+'00585'!E197+'00982'!E197+'00986'!E197+'00989'!E197+'01019'!E197+'01083'!E197+'01084'!E197+'01144'!E197+'01154'!E197+'11933'!E197+'00446'!E196</f>
        <v>0</v>
      </c>
      <c r="F194" s="159">
        <f>'00111'!F197+'00192'!F197+'00200'!F197+'00226'!F197+'00282'!F197+'00328'!F197+'00368'!F197+'10725'!F197+'00498'!F197+'00551'!F197+'00585'!F197+'00982'!F197+'00986'!F197+'00989'!F197+'01019'!F197+'01083'!F197+'01084'!F197+'01144'!F197+'01154'!F197+'11933'!F197+'00446'!F196</f>
        <v>0</v>
      </c>
      <c r="G194" s="159">
        <f t="shared" si="21"/>
        <v>0</v>
      </c>
      <c r="H194" s="159">
        <f>'00111'!H197+'00192'!H197+'00200'!H197+'00226'!H197+'00282'!H197+'00328'!H197+'00368'!H197+'10725'!H197+'00498'!H197+'00551'!H197+'00585'!H197+'00982'!H197+'00986'!H197+'00989'!H197+'01019'!H197+'01083'!H197+'01084'!H197+'01144'!H197+'01154'!H197+'11933'!H197+'00446'!H196</f>
        <v>0</v>
      </c>
      <c r="I194" s="164">
        <f>'00111'!I197+'00192'!I197+'00200'!I197+'00226'!I197+'00282'!I197+'00328'!I197+'00368'!I197+'10725'!I197+'00498'!I197+'00551'!I197+'00585'!I197+'00982'!I197+'00986'!I197+'00989'!I197+'01019'!I197+'01083'!I197+'01084'!I197+'01144'!I197+'01154'!I197+'11933'!I197+'00446'!I196</f>
        <v>0</v>
      </c>
      <c r="J194" s="165">
        <f t="shared" si="22"/>
        <v>0</v>
      </c>
      <c r="K194" s="166">
        <f>'00111'!K197+'00192'!K197+'00200'!K197+'00226'!K197+'00282'!K197+'00328'!K197+'00368'!K197+'10725'!K197+'00498'!K197+'00551'!K197+'00585'!K197+'00982'!K197+'00986'!K197+'00989'!K197+'01019'!K197+'01083'!K197+'01084'!K197+'01144'!K197+'01154'!K197+'11933'!K197+'00446'!K196</f>
        <v>0</v>
      </c>
      <c r="M194" s="141"/>
      <c r="N194" s="141"/>
    </row>
    <row r="195" spans="1:14" x14ac:dyDescent="0.25">
      <c r="A195" s="25" t="s">
        <v>254</v>
      </c>
      <c r="B195" s="26" t="s">
        <v>255</v>
      </c>
      <c r="C195" s="31">
        <f>SUM(C196:C198)</f>
        <v>3</v>
      </c>
      <c r="D195" s="32">
        <f t="shared" si="20"/>
        <v>250000</v>
      </c>
      <c r="E195" s="46">
        <f>SUM(E196:E198)</f>
        <v>750000</v>
      </c>
      <c r="F195" s="187">
        <f>SUM(F196:F198)</f>
        <v>0</v>
      </c>
      <c r="G195" s="187">
        <f t="shared" si="21"/>
        <v>0</v>
      </c>
      <c r="H195" s="187">
        <f>SUM(H196:H198)</f>
        <v>0</v>
      </c>
      <c r="I195" s="170">
        <f>SUM(I196:I198)</f>
        <v>0</v>
      </c>
      <c r="J195" s="171">
        <f t="shared" si="22"/>
        <v>0</v>
      </c>
      <c r="K195" s="172">
        <f>SUM(K196:K198)</f>
        <v>0</v>
      </c>
      <c r="M195" s="142"/>
      <c r="N195" s="142"/>
    </row>
    <row r="196" spans="1:14" x14ac:dyDescent="0.25">
      <c r="A196" s="15">
        <v>1654104001</v>
      </c>
      <c r="B196" s="13" t="s">
        <v>256</v>
      </c>
      <c r="C196" s="11">
        <f>'00111'!C199+'00192'!C199+'00200'!C199+'00226'!C199+'00282'!C199+'00328'!C199+'00368'!C199+'10725'!C199+'00498'!C199+'00551'!C199+'00585'!C199+'00982'!C199+'00986'!C199+'00989'!C199+'01019'!C199+'01083'!C199+'01084'!C199+'01144'!C199+'01154'!C199+'11933'!C199+'00446'!C198</f>
        <v>0</v>
      </c>
      <c r="D196" s="12">
        <f t="shared" ref="D196:D198" si="23">IFERROR((E196/C196),0)</f>
        <v>0</v>
      </c>
      <c r="E196" s="16">
        <f>'00111'!E199+'00192'!E199+'00200'!E199+'00226'!E199+'00282'!E199+'00328'!E199+'00368'!E199+'10725'!E199+'00498'!E199+'00551'!E199+'00585'!E199+'00982'!E199+'00986'!E199+'00989'!E199+'01019'!E199+'01083'!E199+'01084'!E199+'01144'!E199+'01154'!E199+'11933'!E199+'00446'!E198</f>
        <v>0</v>
      </c>
      <c r="F196" s="159">
        <f>'00111'!F199+'00192'!F199+'00200'!F199+'00226'!F199+'00282'!F199+'00328'!F199+'00368'!F199+'10725'!F199+'00498'!F199+'00551'!F199+'00585'!F199+'00982'!F199+'00986'!F199+'00989'!F199+'01019'!F199+'01083'!F199+'01084'!F199+'01144'!F199+'01154'!F199+'11933'!F199+'00446'!F198</f>
        <v>0</v>
      </c>
      <c r="G196" s="159">
        <f t="shared" si="21"/>
        <v>0</v>
      </c>
      <c r="H196" s="159">
        <f>'00111'!H199+'00192'!H199+'00200'!H199+'00226'!H199+'00282'!H199+'00328'!H199+'00368'!H199+'10725'!H199+'00498'!H199+'00551'!H199+'00585'!H199+'00982'!H199+'00986'!H199+'00989'!H199+'01019'!H199+'01083'!H199+'01084'!H199+'01144'!H199+'01154'!H199+'11933'!H199+'00446'!H198</f>
        <v>0</v>
      </c>
      <c r="I196" s="164">
        <f>'00111'!I199+'00192'!I199+'00200'!I199+'00226'!I199+'00282'!I199+'00328'!I199+'00368'!I199+'10725'!I199+'00498'!I199+'00551'!I199+'00585'!I199+'00982'!I199+'00986'!I199+'00989'!I199+'01019'!I199+'01083'!I199+'01084'!I199+'01144'!I199+'01154'!I199+'11933'!I199+'00446'!I198</f>
        <v>0</v>
      </c>
      <c r="J196" s="165">
        <f t="shared" si="22"/>
        <v>0</v>
      </c>
      <c r="K196" s="166">
        <f>'00111'!K199+'00192'!K199+'00200'!K199+'00226'!K199+'00282'!K199+'00328'!K199+'00368'!K199+'10725'!K199+'00498'!K199+'00551'!K199+'00585'!K199+'00982'!K199+'00986'!K199+'00989'!K199+'01019'!K199+'01083'!K199+'01084'!K199+'01144'!K199+'01154'!K199+'11933'!K199+'00446'!K198</f>
        <v>0</v>
      </c>
      <c r="M196" s="141"/>
      <c r="N196" s="141"/>
    </row>
    <row r="197" spans="1:14" x14ac:dyDescent="0.25">
      <c r="A197" s="15">
        <v>1654104002</v>
      </c>
      <c r="B197" s="13" t="s">
        <v>257</v>
      </c>
      <c r="C197" s="11">
        <f>'00111'!C200+'00192'!C200+'00200'!C200+'00226'!C200+'00282'!C200+'00328'!C200+'00368'!C200+'10725'!C200+'00498'!C200+'00551'!C200+'00585'!C200+'00982'!C200+'00986'!C200+'00989'!C200+'01019'!C200+'01083'!C200+'01084'!C200+'01144'!C200+'01154'!C200+'11933'!C200+'00446'!C199</f>
        <v>3</v>
      </c>
      <c r="D197" s="12">
        <f t="shared" si="23"/>
        <v>250000</v>
      </c>
      <c r="E197" s="16">
        <f>'00111'!E200+'00192'!E200+'00200'!E200+'00226'!E200+'00282'!E200+'00328'!E200+'00368'!E200+'10725'!E200+'00498'!E200+'00551'!E200+'00585'!E200+'00982'!E200+'00986'!E200+'00989'!E200+'01019'!E200+'01083'!E200+'01084'!E200+'01144'!E200+'01154'!E200+'11933'!E200+'00446'!E199</f>
        <v>750000</v>
      </c>
      <c r="F197" s="159">
        <f>'00111'!F200+'00192'!F200+'00200'!F200+'00226'!F200+'00282'!F200+'00328'!F200+'00368'!F200+'10725'!F200+'00498'!F200+'00551'!F200+'00585'!F200+'00982'!F200+'00986'!F200+'00989'!F200+'01019'!F200+'01083'!F200+'01084'!F200+'01144'!F200+'01154'!F200+'11933'!F200+'00446'!F199</f>
        <v>0</v>
      </c>
      <c r="G197" s="159">
        <f t="shared" si="21"/>
        <v>0</v>
      </c>
      <c r="H197" s="159">
        <f>'00111'!H200+'00192'!H200+'00200'!H200+'00226'!H200+'00282'!H200+'00328'!H200+'00368'!H200+'10725'!H200+'00498'!H200+'00551'!H200+'00585'!H200+'00982'!H200+'00986'!H200+'00989'!H200+'01019'!H200+'01083'!H200+'01084'!H200+'01144'!H200+'01154'!H200+'11933'!H200+'00446'!H199</f>
        <v>0</v>
      </c>
      <c r="I197" s="164">
        <f>'00111'!I200+'00192'!I200+'00200'!I200+'00226'!I200+'00282'!I200+'00328'!I200+'00368'!I200+'10725'!I200+'00498'!I200+'00551'!I200+'00585'!I200+'00982'!I200+'00986'!I200+'00989'!I200+'01019'!I200+'01083'!I200+'01084'!I200+'01144'!I200+'01154'!I200+'11933'!I200+'00446'!I199</f>
        <v>0</v>
      </c>
      <c r="J197" s="165">
        <f t="shared" si="22"/>
        <v>0</v>
      </c>
      <c r="K197" s="166">
        <f>'00111'!K200+'00192'!K200+'00200'!K200+'00226'!K200+'00282'!K200+'00328'!K200+'00368'!K200+'10725'!K200+'00498'!K200+'00551'!K200+'00585'!K200+'00982'!K200+'00986'!K200+'00989'!K200+'01019'!K200+'01083'!K200+'01084'!K200+'01144'!K200+'01154'!K200+'11933'!K200+'00446'!K199</f>
        <v>0</v>
      </c>
      <c r="M197" s="141"/>
      <c r="N197" s="141"/>
    </row>
    <row r="198" spans="1:14" x14ac:dyDescent="0.25">
      <c r="A198" s="15">
        <v>1654104003</v>
      </c>
      <c r="B198" s="13" t="s">
        <v>235</v>
      </c>
      <c r="C198" s="11">
        <f>'00111'!C201+'00192'!C201+'00200'!C201+'00226'!C201+'00282'!C201+'00328'!C201+'00368'!C201+'10725'!C201+'00498'!C201+'00551'!C201+'00585'!C201+'00982'!C201+'00986'!C201+'00989'!C201+'01019'!C201+'01083'!C201+'01084'!C201+'01144'!C201+'01154'!C201+'11933'!C201+'00446'!C200</f>
        <v>0</v>
      </c>
      <c r="D198" s="12">
        <f t="shared" si="23"/>
        <v>0</v>
      </c>
      <c r="E198" s="16">
        <f>'00111'!E201+'00192'!E201+'00200'!E201+'00226'!E201+'00282'!E201+'00328'!E201+'00368'!E201+'10725'!E201+'00498'!E201+'00551'!E201+'00585'!E201+'00982'!E201+'00986'!E201+'00989'!E201+'01019'!E201+'01083'!E201+'01084'!E201+'01144'!E201+'01154'!E201+'11933'!E201+'00446'!E200</f>
        <v>0</v>
      </c>
      <c r="F198" s="159">
        <f>'00111'!F201+'00192'!F201+'00200'!F201+'00226'!F201+'00282'!F201+'00328'!F201+'00368'!F201+'10725'!F201+'00498'!F201+'00551'!F201+'00585'!F201+'00982'!F201+'00986'!F201+'00989'!F201+'01019'!F201+'01083'!F201+'01084'!F201+'01144'!F201+'01154'!F201+'11933'!F201+'00446'!F200</f>
        <v>0</v>
      </c>
      <c r="G198" s="159">
        <f t="shared" si="21"/>
        <v>0</v>
      </c>
      <c r="H198" s="159">
        <f>'00111'!H201+'00192'!H201+'00200'!H201+'00226'!H201+'00282'!H201+'00328'!H201+'00368'!H201+'10725'!H201+'00498'!H201+'00551'!H201+'00585'!H201+'00982'!H201+'00986'!H201+'00989'!H201+'01019'!H201+'01083'!H201+'01084'!H201+'01144'!H201+'01154'!H201+'11933'!H201+'00446'!H200</f>
        <v>0</v>
      </c>
      <c r="I198" s="164">
        <f>'00111'!I201+'00192'!I201+'00200'!I201+'00226'!I201+'00282'!I201+'00328'!I201+'00368'!I201+'10725'!I201+'00498'!I201+'00551'!I201+'00585'!I201+'00982'!I201+'00986'!I201+'00989'!I201+'01019'!I201+'01083'!I201+'01084'!I201+'01144'!I201+'01154'!I201+'11933'!I201+'00446'!I200</f>
        <v>0</v>
      </c>
      <c r="J198" s="165">
        <f t="shared" si="22"/>
        <v>0</v>
      </c>
      <c r="K198" s="166">
        <f>'00111'!K201+'00192'!K201+'00200'!K201+'00226'!K201+'00282'!K201+'00328'!K201+'00368'!K201+'10725'!K201+'00498'!K201+'00551'!K201+'00585'!K201+'00982'!K201+'00986'!K201+'00989'!K201+'01019'!K201+'01083'!K201+'01084'!K201+'01144'!K201+'01154'!K201+'11933'!K201+'00446'!K200</f>
        <v>0</v>
      </c>
      <c r="M198" s="141"/>
      <c r="N198" s="141"/>
    </row>
    <row r="199" spans="1:14" x14ac:dyDescent="0.25">
      <c r="A199" s="36" t="s">
        <v>258</v>
      </c>
      <c r="B199" s="33" t="s">
        <v>349</v>
      </c>
      <c r="C199" s="90">
        <f>C200+C220</f>
        <v>33</v>
      </c>
      <c r="D199" s="91">
        <f t="shared" ref="D199:D219" si="24">IFERROR((E199/C199),0)</f>
        <v>699363.63636363635</v>
      </c>
      <c r="E199" s="112">
        <f>E200+E220</f>
        <v>23079000</v>
      </c>
      <c r="F199" s="230">
        <f>F200+F220</f>
        <v>7</v>
      </c>
      <c r="G199" s="230">
        <f t="shared" si="21"/>
        <v>1012442.1428571428</v>
      </c>
      <c r="H199" s="230">
        <f>H200+H220</f>
        <v>7087095</v>
      </c>
      <c r="I199" s="178">
        <f>I200+I220</f>
        <v>2</v>
      </c>
      <c r="J199" s="179">
        <f t="shared" si="22"/>
        <v>853988</v>
      </c>
      <c r="K199" s="180">
        <f>K200+K220</f>
        <v>1707976</v>
      </c>
      <c r="M199" s="151"/>
      <c r="N199" s="152"/>
    </row>
    <row r="200" spans="1:14" x14ac:dyDescent="0.25">
      <c r="A200" s="25" t="s">
        <v>259</v>
      </c>
      <c r="B200" s="26" t="s">
        <v>260</v>
      </c>
      <c r="C200" s="47">
        <f>SUM(C201:C219)</f>
        <v>14</v>
      </c>
      <c r="D200" s="48">
        <f t="shared" si="24"/>
        <v>750000</v>
      </c>
      <c r="E200" s="98">
        <f>SUM(E201:E219)</f>
        <v>10500000</v>
      </c>
      <c r="F200" s="187">
        <f>SUM(F201:F219)</f>
        <v>7</v>
      </c>
      <c r="G200" s="187">
        <f t="shared" si="21"/>
        <v>1012442.1428571428</v>
      </c>
      <c r="H200" s="187">
        <f>SUM(H201:H219)</f>
        <v>7087095</v>
      </c>
      <c r="I200" s="167">
        <f>SUM(I201:I219)</f>
        <v>1</v>
      </c>
      <c r="J200" s="181">
        <f t="shared" si="22"/>
        <v>1149976</v>
      </c>
      <c r="K200" s="182">
        <f>SUM(K201:K219)</f>
        <v>1149976</v>
      </c>
      <c r="M200" s="153"/>
      <c r="N200" s="153"/>
    </row>
    <row r="201" spans="1:14" x14ac:dyDescent="0.25">
      <c r="A201" s="15">
        <v>1660101001</v>
      </c>
      <c r="B201" s="13" t="s">
        <v>350</v>
      </c>
      <c r="C201" s="11">
        <f>'00111'!C204+'00192'!C204+'00200'!C204+'00226'!C204+'00282'!C204+'00328'!C204+'00368'!C204+'10725'!C204+'00498'!C204+'00551'!C204+'00585'!C204+'00982'!C204+'00986'!C204+'00989'!C204+'01019'!C204+'01083'!C204+'01084'!C204+'01144'!C204+'01154'!C204+'11933'!C204+'00446'!C203</f>
        <v>0</v>
      </c>
      <c r="D201" s="12">
        <f t="shared" si="24"/>
        <v>0</v>
      </c>
      <c r="E201" s="16">
        <f>'00111'!E204+'00192'!E204+'00200'!E204+'00226'!E204+'00282'!E204+'00328'!E204+'00368'!E204+'10725'!E204+'00498'!E204+'00551'!E204+'00585'!E204+'00982'!E204+'00986'!E204+'00989'!E204+'01019'!E204+'01083'!E204+'01084'!E204+'01144'!E204+'01154'!E204+'11933'!E204+'00446'!E203</f>
        <v>0</v>
      </c>
      <c r="F201" s="159">
        <f>'00111'!F204+'00192'!F204+'00200'!F204+'00226'!F204+'00282'!F204+'00328'!F204+'00368'!F204+'10725'!F204+'00498'!F204+'00551'!F204+'00585'!F204+'00982'!F204+'00986'!F204+'00989'!F204+'01019'!F204+'01083'!F204+'01084'!F204+'01144'!F204+'01154'!F204+'11933'!F204+'00446'!F203</f>
        <v>0</v>
      </c>
      <c r="G201" s="159">
        <f t="shared" si="21"/>
        <v>0</v>
      </c>
      <c r="H201" s="159">
        <f>'00111'!H204+'00192'!H204+'00200'!H204+'00226'!H204+'00282'!H204+'00328'!H204+'00368'!H204+'10725'!H204+'00498'!H204+'00551'!H204+'00585'!H204+'00982'!H204+'00986'!H204+'00989'!H204+'01019'!H204+'01083'!H204+'01084'!H204+'01144'!H204+'01154'!H204+'11933'!H204+'00446'!H203</f>
        <v>0</v>
      </c>
      <c r="I201" s="164">
        <f>'00111'!I204+'00192'!I204+'00200'!I204+'00226'!I204+'00282'!I204+'00328'!I204+'00368'!I204+'10725'!I204+'00498'!I204+'00551'!I204+'00585'!I204+'00982'!I204+'00986'!I204+'00989'!I204+'01019'!I204+'01083'!I204+'01084'!I204+'01144'!I204+'01154'!I204+'11933'!I204+'00446'!I203</f>
        <v>0</v>
      </c>
      <c r="J201" s="165">
        <f t="shared" si="22"/>
        <v>0</v>
      </c>
      <c r="K201" s="166">
        <f>'00111'!K204+'00192'!K204+'00200'!K204+'00226'!K204+'00282'!K204+'00328'!K204+'00368'!K204+'10725'!K204+'00498'!K204+'00551'!K204+'00585'!K204+'00982'!K204+'00986'!K204+'00989'!K204+'01019'!K204+'01083'!K204+'01084'!K204+'01144'!K204+'01154'!K204+'11933'!K204+'00446'!K203</f>
        <v>0</v>
      </c>
      <c r="M201" s="141"/>
      <c r="N201" s="141"/>
    </row>
    <row r="202" spans="1:14" x14ac:dyDescent="0.25">
      <c r="A202" s="15">
        <v>1660101002</v>
      </c>
      <c r="B202" s="13" t="s">
        <v>261</v>
      </c>
      <c r="C202" s="11">
        <f>'00111'!C205+'00192'!C205+'00200'!C205+'00226'!C205+'00282'!C205+'00328'!C205+'00368'!C205+'10725'!C205+'00498'!C205+'00551'!C205+'00585'!C205+'00982'!C205+'00986'!C205+'00989'!C205+'01019'!C205+'01083'!C205+'01084'!C205+'01144'!C205+'01154'!C205+'11933'!C205+'00446'!C204</f>
        <v>0</v>
      </c>
      <c r="D202" s="12">
        <f t="shared" si="24"/>
        <v>0</v>
      </c>
      <c r="E202" s="16">
        <f>'00111'!E205+'00192'!E205+'00200'!E205+'00226'!E205+'00282'!E205+'00328'!E205+'00368'!E205+'10725'!E205+'00498'!E205+'00551'!E205+'00585'!E205+'00982'!E205+'00986'!E205+'00989'!E205+'01019'!E205+'01083'!E205+'01084'!E205+'01144'!E205+'01154'!E205+'11933'!E205+'00446'!E204</f>
        <v>0</v>
      </c>
      <c r="F202" s="159">
        <f>'00111'!F205+'00192'!F205+'00200'!F205+'00226'!F205+'00282'!F205+'00328'!F205+'00368'!F205+'10725'!F205+'00498'!F205+'00551'!F205+'00585'!F205+'00982'!F205+'00986'!F205+'00989'!F205+'01019'!F205+'01083'!F205+'01084'!F205+'01144'!F205+'01154'!F205+'11933'!F205+'00446'!F204</f>
        <v>0</v>
      </c>
      <c r="G202" s="159">
        <f t="shared" si="21"/>
        <v>0</v>
      </c>
      <c r="H202" s="159">
        <f>'00111'!H205+'00192'!H205+'00200'!H205+'00226'!H205+'00282'!H205+'00328'!H205+'00368'!H205+'10725'!H205+'00498'!H205+'00551'!H205+'00585'!H205+'00982'!H205+'00986'!H205+'00989'!H205+'01019'!H205+'01083'!H205+'01084'!H205+'01144'!H205+'01154'!H205+'11933'!H205+'00446'!H204</f>
        <v>0</v>
      </c>
      <c r="I202" s="164">
        <f>'00111'!I205+'00192'!I205+'00200'!I205+'00226'!I205+'00282'!I205+'00328'!I205+'00368'!I205+'10725'!I205+'00498'!I205+'00551'!I205+'00585'!I205+'00982'!I205+'00986'!I205+'00989'!I205+'01019'!I205+'01083'!I205+'01084'!I205+'01144'!I205+'01154'!I205+'11933'!I205+'00446'!I204</f>
        <v>0</v>
      </c>
      <c r="J202" s="165">
        <f t="shared" si="22"/>
        <v>0</v>
      </c>
      <c r="K202" s="166">
        <f>'00111'!K205+'00192'!K205+'00200'!K205+'00226'!K205+'00282'!K205+'00328'!K205+'00368'!K205+'10725'!K205+'00498'!K205+'00551'!K205+'00585'!K205+'00982'!K205+'00986'!K205+'00989'!K205+'01019'!K205+'01083'!K205+'01084'!K205+'01144'!K205+'01154'!K205+'11933'!K205+'00446'!K204</f>
        <v>0</v>
      </c>
      <c r="M202" s="141"/>
      <c r="N202" s="141"/>
    </row>
    <row r="203" spans="1:14" x14ac:dyDescent="0.25">
      <c r="A203" s="15">
        <v>1660101003</v>
      </c>
      <c r="B203" s="13" t="s">
        <v>262</v>
      </c>
      <c r="C203" s="11">
        <f>'00111'!C206+'00192'!C206+'00200'!C206+'00226'!C206+'00282'!C206+'00328'!C206+'00368'!C206+'10725'!C206+'00498'!C206+'00551'!C206+'00585'!C206+'00982'!C206+'00986'!C206+'00989'!C206+'01019'!C206+'01083'!C206+'01084'!C206+'01144'!C206+'01154'!C206+'11933'!C206+'00446'!C205</f>
        <v>5</v>
      </c>
      <c r="D203" s="12">
        <f t="shared" si="24"/>
        <v>300000</v>
      </c>
      <c r="E203" s="16">
        <f>'00111'!E206+'00192'!E206+'00200'!E206+'00226'!E206+'00282'!E206+'00328'!E206+'00368'!E206+'10725'!E206+'00498'!E206+'00551'!E206+'00585'!E206+'00982'!E206+'00986'!E206+'00989'!E206+'01019'!E206+'01083'!E206+'01084'!E206+'01144'!E206+'01154'!E206+'11933'!E206+'00446'!E205</f>
        <v>1500000</v>
      </c>
      <c r="F203" s="159">
        <f>'00111'!F206+'00192'!F206+'00200'!F206+'00226'!F206+'00282'!F206+'00328'!F206+'00368'!F206+'10725'!F206+'00498'!F206+'00551'!F206+'00585'!F206+'00982'!F206+'00986'!F206+'00989'!F206+'01019'!F206+'01083'!F206+'01084'!F206+'01144'!F206+'01154'!F206+'11933'!F206+'00446'!F205</f>
        <v>0</v>
      </c>
      <c r="G203" s="159">
        <f t="shared" si="21"/>
        <v>0</v>
      </c>
      <c r="H203" s="159">
        <f>'00111'!H206+'00192'!H206+'00200'!H206+'00226'!H206+'00282'!H206+'00328'!H206+'00368'!H206+'10725'!H206+'00498'!H206+'00551'!H206+'00585'!H206+'00982'!H206+'00986'!H206+'00989'!H206+'01019'!H206+'01083'!H206+'01084'!H206+'01144'!H206+'01154'!H206+'11933'!H206+'00446'!H205</f>
        <v>0</v>
      </c>
      <c r="I203" s="164">
        <f>'00111'!I206+'00192'!I206+'00200'!I206+'00226'!I206+'00282'!I206+'00328'!I206+'00368'!I206+'10725'!I206+'00498'!I206+'00551'!I206+'00585'!I206+'00982'!I206+'00986'!I206+'00989'!I206+'01019'!I206+'01083'!I206+'01084'!I206+'01144'!I206+'01154'!I206+'11933'!I206+'00446'!I205</f>
        <v>0</v>
      </c>
      <c r="J203" s="165">
        <f t="shared" si="22"/>
        <v>0</v>
      </c>
      <c r="K203" s="166">
        <f>'00111'!K206+'00192'!K206+'00200'!K206+'00226'!K206+'00282'!K206+'00328'!K206+'00368'!K206+'10725'!K206+'00498'!K206+'00551'!K206+'00585'!K206+'00982'!K206+'00986'!K206+'00989'!K206+'01019'!K206+'01083'!K206+'01084'!K206+'01144'!K206+'01154'!K206+'11933'!K206+'00446'!K205</f>
        <v>0</v>
      </c>
      <c r="M203" s="141"/>
      <c r="N203" s="141"/>
    </row>
    <row r="204" spans="1:14" x14ac:dyDescent="0.25">
      <c r="A204" s="15">
        <v>1660101004</v>
      </c>
      <c r="B204" s="13" t="s">
        <v>263</v>
      </c>
      <c r="C204" s="11">
        <f>'00111'!C207+'00192'!C207+'00200'!C207+'00226'!C207+'00282'!C207+'00328'!C207+'00368'!C207+'10725'!C207+'00498'!C207+'00551'!C207+'00585'!C207+'00982'!C207+'00986'!C207+'00989'!C207+'01019'!C207+'01083'!C207+'01084'!C207+'01144'!C207+'01154'!C207+'11933'!C207+'00446'!C206</f>
        <v>1</v>
      </c>
      <c r="D204" s="12">
        <f t="shared" si="24"/>
        <v>4000000</v>
      </c>
      <c r="E204" s="16">
        <f>'00111'!E207+'00192'!E207+'00200'!E207+'00226'!E207+'00282'!E207+'00328'!E207+'00368'!E207+'10725'!E207+'00498'!E207+'00551'!E207+'00585'!E207+'00982'!E207+'00986'!E207+'00989'!E207+'01019'!E207+'01083'!E207+'01084'!E207+'01144'!E207+'01154'!E207+'11933'!E207+'00446'!E206</f>
        <v>4000000</v>
      </c>
      <c r="F204" s="159">
        <f>'00111'!F207+'00192'!F207+'00200'!F207+'00226'!F207+'00282'!F207+'00328'!F207+'00368'!F207+'10725'!F207+'00498'!F207+'00551'!F207+'00585'!F207+'00982'!F207+'00986'!F207+'00989'!F207+'01019'!F207+'01083'!F207+'01084'!F207+'01144'!F207+'01154'!F207+'11933'!F207+'00446'!F206</f>
        <v>0</v>
      </c>
      <c r="G204" s="159">
        <f t="shared" si="21"/>
        <v>0</v>
      </c>
      <c r="H204" s="159">
        <f>'00111'!H207+'00192'!H207+'00200'!H207+'00226'!H207+'00282'!H207+'00328'!H207+'00368'!H207+'10725'!H207+'00498'!H207+'00551'!H207+'00585'!H207+'00982'!H207+'00986'!H207+'00989'!H207+'01019'!H207+'01083'!H207+'01084'!H207+'01144'!H207+'01154'!H207+'11933'!H207+'00446'!H206</f>
        <v>0</v>
      </c>
      <c r="I204" s="164">
        <f>'00111'!I207+'00192'!I207+'00200'!I207+'00226'!I207+'00282'!I207+'00328'!I207+'00368'!I207+'10725'!I207+'00498'!I207+'00551'!I207+'00585'!I207+'00982'!I207+'00986'!I207+'00989'!I207+'01019'!I207+'01083'!I207+'01084'!I207+'01144'!I207+'01154'!I207+'11933'!I207+'00446'!I206</f>
        <v>0</v>
      </c>
      <c r="J204" s="165">
        <f t="shared" si="22"/>
        <v>0</v>
      </c>
      <c r="K204" s="166">
        <f>'00111'!K207+'00192'!K207+'00200'!K207+'00226'!K207+'00282'!K207+'00328'!K207+'00368'!K207+'10725'!K207+'00498'!K207+'00551'!K207+'00585'!K207+'00982'!K207+'00986'!K207+'00989'!K207+'01019'!K207+'01083'!K207+'01084'!K207+'01144'!K207+'01154'!K207+'11933'!K207+'00446'!K206</f>
        <v>0</v>
      </c>
      <c r="M204" s="141"/>
      <c r="N204" s="141"/>
    </row>
    <row r="205" spans="1:14" x14ac:dyDescent="0.25">
      <c r="A205" s="15">
        <v>1660101005</v>
      </c>
      <c r="B205" s="13" t="s">
        <v>264</v>
      </c>
      <c r="C205" s="11">
        <f>'00111'!C208+'00192'!C208+'00200'!C208+'00226'!C208+'00282'!C208+'00328'!C208+'00368'!C208+'10725'!C208+'00498'!C208+'00551'!C208+'00585'!C208+'00982'!C208+'00986'!C208+'00989'!C208+'01019'!C208+'01083'!C208+'01084'!C208+'01144'!C208+'01154'!C208+'11933'!C208+'00446'!C207</f>
        <v>0</v>
      </c>
      <c r="D205" s="12">
        <f t="shared" si="24"/>
        <v>0</v>
      </c>
      <c r="E205" s="16">
        <f>'00111'!E208+'00192'!E208+'00200'!E208+'00226'!E208+'00282'!E208+'00328'!E208+'00368'!E208+'10725'!E208+'00498'!E208+'00551'!E208+'00585'!E208+'00982'!E208+'00986'!E208+'00989'!E208+'01019'!E208+'01083'!E208+'01084'!E208+'01144'!E208+'01154'!E208+'11933'!E208+'00446'!E207</f>
        <v>0</v>
      </c>
      <c r="F205" s="159">
        <f>'00111'!F208+'00192'!F208+'00200'!F208+'00226'!F208+'00282'!F208+'00328'!F208+'00368'!F208+'10725'!F208+'00498'!F208+'00551'!F208+'00585'!F208+'00982'!F208+'00986'!F208+'00989'!F208+'01019'!F208+'01083'!F208+'01084'!F208+'01144'!F208+'01154'!F208+'11933'!F208+'00446'!F207</f>
        <v>0</v>
      </c>
      <c r="G205" s="159">
        <f t="shared" si="21"/>
        <v>0</v>
      </c>
      <c r="H205" s="159">
        <f>'00111'!H208+'00192'!H208+'00200'!H208+'00226'!H208+'00282'!H208+'00328'!H208+'00368'!H208+'10725'!H208+'00498'!H208+'00551'!H208+'00585'!H208+'00982'!H208+'00986'!H208+'00989'!H208+'01019'!H208+'01083'!H208+'01084'!H208+'01144'!H208+'01154'!H208+'11933'!H208+'00446'!H207</f>
        <v>0</v>
      </c>
      <c r="I205" s="164">
        <f>'00111'!I208+'00192'!I208+'00200'!I208+'00226'!I208+'00282'!I208+'00328'!I208+'00368'!I208+'10725'!I208+'00498'!I208+'00551'!I208+'00585'!I208+'00982'!I208+'00986'!I208+'00989'!I208+'01019'!I208+'01083'!I208+'01084'!I208+'01144'!I208+'01154'!I208+'11933'!I208+'00446'!I207</f>
        <v>0</v>
      </c>
      <c r="J205" s="165">
        <f t="shared" si="22"/>
        <v>0</v>
      </c>
      <c r="K205" s="166">
        <f>'00111'!K208+'00192'!K208+'00200'!K208+'00226'!K208+'00282'!K208+'00328'!K208+'00368'!K208+'10725'!K208+'00498'!K208+'00551'!K208+'00585'!K208+'00982'!K208+'00986'!K208+'00989'!K208+'01019'!K208+'01083'!K208+'01084'!K208+'01144'!K208+'01154'!K208+'11933'!K208+'00446'!K207</f>
        <v>0</v>
      </c>
      <c r="M205" s="141"/>
      <c r="N205" s="141"/>
    </row>
    <row r="206" spans="1:14" x14ac:dyDescent="0.25">
      <c r="A206" s="15">
        <v>1660101006</v>
      </c>
      <c r="B206" s="13" t="s">
        <v>417</v>
      </c>
      <c r="C206" s="11">
        <f>'00111'!C209+'00192'!C209+'00200'!C209+'00226'!C209+'00282'!C209+'00328'!C209+'00368'!C209+'10725'!C209+'00498'!C209+'00551'!C209+'00585'!C209+'00982'!C209+'00986'!C209+'00989'!C209+'01019'!C209+'01083'!C209+'01084'!C209+'01144'!C209+'01154'!C209+'11933'!C209+'00446'!C208</f>
        <v>0</v>
      </c>
      <c r="D206" s="12">
        <f t="shared" si="24"/>
        <v>0</v>
      </c>
      <c r="E206" s="16">
        <f>'00111'!E209+'00192'!E209+'00200'!E209+'00226'!E209+'00282'!E209+'00328'!E209+'00368'!E209+'10725'!E209+'00498'!E209+'00551'!E209+'00585'!E209+'00982'!E209+'00986'!E209+'00989'!E209+'01019'!E209+'01083'!E209+'01084'!E209+'01144'!E209+'01154'!E209+'11933'!E209+'00446'!E208</f>
        <v>0</v>
      </c>
      <c r="F206" s="159">
        <f>'00111'!F209+'00192'!F209+'00200'!F209+'00226'!F209+'00282'!F209+'00328'!F209+'00368'!F209+'10725'!F209+'00498'!F209+'00551'!F209+'00585'!F209+'00982'!F209+'00986'!F209+'00989'!F209+'01019'!F209+'01083'!F209+'01084'!F209+'01144'!F209+'01154'!F209+'11933'!F209+'00446'!F208</f>
        <v>0</v>
      </c>
      <c r="G206" s="159">
        <f t="shared" si="21"/>
        <v>0</v>
      </c>
      <c r="H206" s="159">
        <f>'00111'!H209+'00192'!H209+'00200'!H209+'00226'!H209+'00282'!H209+'00328'!H209+'00368'!H209+'10725'!H209+'00498'!H209+'00551'!H209+'00585'!H209+'00982'!H209+'00986'!H209+'00989'!H209+'01019'!H209+'01083'!H209+'01084'!H209+'01144'!H209+'01154'!H209+'11933'!H209+'00446'!H208</f>
        <v>0</v>
      </c>
      <c r="I206" s="164">
        <f>'00111'!I209+'00192'!I209+'00200'!I209+'00226'!I209+'00282'!I209+'00328'!I209+'00368'!I209+'10725'!I209+'00498'!I209+'00551'!I209+'00585'!I209+'00982'!I209+'00986'!I209+'00989'!I209+'01019'!I209+'01083'!I209+'01084'!I209+'01144'!I209+'01154'!I209+'11933'!I209+'00446'!I208</f>
        <v>1</v>
      </c>
      <c r="J206" s="165">
        <f t="shared" si="22"/>
        <v>1149976</v>
      </c>
      <c r="K206" s="166">
        <f>'00111'!K209+'00192'!K209+'00200'!K209+'00226'!K209+'00282'!K209+'00328'!K209+'00368'!K209+'10725'!K209+'00498'!K209+'00551'!K209+'00585'!K209+'00982'!K209+'00986'!K209+'00989'!K209+'01019'!K209+'01083'!K209+'01084'!K209+'01144'!K209+'01154'!K209+'11933'!K209+'00446'!K208</f>
        <v>1149976</v>
      </c>
      <c r="M206" s="141"/>
      <c r="N206" s="141"/>
    </row>
    <row r="207" spans="1:14" x14ac:dyDescent="0.25">
      <c r="A207" s="15">
        <v>1660101007</v>
      </c>
      <c r="B207" s="13" t="s">
        <v>266</v>
      </c>
      <c r="C207" s="11">
        <f>'00111'!C210+'00192'!C210+'00200'!C210+'00226'!C210+'00282'!C210+'00328'!C210+'00368'!C210+'10725'!C210+'00498'!C210+'00551'!C210+'00585'!C210+'00982'!C210+'00986'!C210+'00989'!C210+'01019'!C210+'01083'!C210+'01084'!C210+'01144'!C210+'01154'!C210+'11933'!C210+'00446'!C209</f>
        <v>0</v>
      </c>
      <c r="D207" s="12">
        <f t="shared" si="24"/>
        <v>0</v>
      </c>
      <c r="E207" s="16">
        <f>'00111'!E210+'00192'!E210+'00200'!E210+'00226'!E210+'00282'!E210+'00328'!E210+'00368'!E210+'10725'!E210+'00498'!E210+'00551'!E210+'00585'!E210+'00982'!E210+'00986'!E210+'00989'!E210+'01019'!E210+'01083'!E210+'01084'!E210+'01144'!E210+'01154'!E210+'11933'!E210+'00446'!E209</f>
        <v>0</v>
      </c>
      <c r="F207" s="159">
        <f>'00111'!F210+'00192'!F210+'00200'!F210+'00226'!F210+'00282'!F210+'00328'!F210+'00368'!F210+'10725'!F210+'00498'!F210+'00551'!F210+'00585'!F210+'00982'!F210+'00986'!F210+'00989'!F210+'01019'!F210+'01083'!F210+'01084'!F210+'01144'!F210+'01154'!F210+'11933'!F210+'00446'!F209</f>
        <v>0</v>
      </c>
      <c r="G207" s="159">
        <f t="shared" si="21"/>
        <v>0</v>
      </c>
      <c r="H207" s="159">
        <f>'00111'!H210+'00192'!H210+'00200'!H210+'00226'!H210+'00282'!H210+'00328'!H210+'00368'!H210+'10725'!H210+'00498'!H210+'00551'!H210+'00585'!H210+'00982'!H210+'00986'!H210+'00989'!H210+'01019'!H210+'01083'!H210+'01084'!H210+'01144'!H210+'01154'!H210+'11933'!H210+'00446'!H209</f>
        <v>0</v>
      </c>
      <c r="I207" s="164">
        <f>'00111'!I210+'00192'!I210+'00200'!I210+'00226'!I210+'00282'!I210+'00328'!I210+'00368'!I210+'10725'!I210+'00498'!I210+'00551'!I210+'00585'!I210+'00982'!I210+'00986'!I210+'00989'!I210+'01019'!I210+'01083'!I210+'01084'!I210+'01144'!I210+'01154'!I210+'11933'!I210+'00446'!I209</f>
        <v>0</v>
      </c>
      <c r="J207" s="165">
        <f t="shared" si="22"/>
        <v>0</v>
      </c>
      <c r="K207" s="166">
        <f>'00111'!K210+'00192'!K210+'00200'!K210+'00226'!K210+'00282'!K210+'00328'!K210+'00368'!K210+'10725'!K210+'00498'!K210+'00551'!K210+'00585'!K210+'00982'!K210+'00986'!K210+'00989'!K210+'01019'!K210+'01083'!K210+'01084'!K210+'01144'!K210+'01154'!K210+'11933'!K210+'00446'!K209</f>
        <v>0</v>
      </c>
      <c r="M207" s="141"/>
      <c r="N207" s="141"/>
    </row>
    <row r="208" spans="1:14" x14ac:dyDescent="0.25">
      <c r="A208" s="15">
        <v>1660101008</v>
      </c>
      <c r="B208" s="13" t="s">
        <v>351</v>
      </c>
      <c r="C208" s="11">
        <f>'00111'!C211+'00192'!C211+'00200'!C211+'00226'!C211+'00282'!C211+'00328'!C211+'00368'!C211+'10725'!C211+'00498'!C211+'00551'!C211+'00585'!C211+'00982'!C211+'00986'!C211+'00989'!C211+'01019'!C211+'01083'!C211+'01084'!C211+'01144'!C211+'01154'!C211+'11933'!C211+'00446'!C210</f>
        <v>0</v>
      </c>
      <c r="D208" s="12">
        <f t="shared" si="24"/>
        <v>0</v>
      </c>
      <c r="E208" s="16">
        <f>'00111'!E211+'00192'!E211+'00200'!E211+'00226'!E211+'00282'!E211+'00328'!E211+'00368'!E211+'10725'!E211+'00498'!E211+'00551'!E211+'00585'!E211+'00982'!E211+'00986'!E211+'00989'!E211+'01019'!E211+'01083'!E211+'01084'!E211+'01144'!E211+'01154'!E211+'11933'!E211+'00446'!E210</f>
        <v>0</v>
      </c>
      <c r="F208" s="159">
        <f>'00111'!F211+'00192'!F211+'00200'!F211+'00226'!F211+'00282'!F211+'00328'!F211+'00368'!F211+'10725'!F211+'00498'!F211+'00551'!F211+'00585'!F211+'00982'!F211+'00986'!F211+'00989'!F211+'01019'!F211+'01083'!F211+'01084'!F211+'01144'!F211+'01154'!F211+'11933'!F211+'00446'!F210</f>
        <v>0</v>
      </c>
      <c r="G208" s="159">
        <f t="shared" si="21"/>
        <v>0</v>
      </c>
      <c r="H208" s="159">
        <f>'00111'!H211+'00192'!H211+'00200'!H211+'00226'!H211+'00282'!H211+'00328'!H211+'00368'!H211+'10725'!H211+'00498'!H211+'00551'!H211+'00585'!H211+'00982'!H211+'00986'!H211+'00989'!H211+'01019'!H211+'01083'!H211+'01084'!H211+'01144'!H211+'01154'!H211+'11933'!H211+'00446'!H210</f>
        <v>0</v>
      </c>
      <c r="I208" s="164">
        <f>'00111'!I211+'00192'!I211+'00200'!I211+'00226'!I211+'00282'!I211+'00328'!I211+'00368'!I211+'10725'!I211+'00498'!I211+'00551'!I211+'00585'!I211+'00982'!I211+'00986'!I211+'00989'!I211+'01019'!I211+'01083'!I211+'01084'!I211+'01144'!I211+'01154'!I211+'11933'!I211+'00446'!I210</f>
        <v>0</v>
      </c>
      <c r="J208" s="165">
        <f t="shared" si="22"/>
        <v>0</v>
      </c>
      <c r="K208" s="166">
        <f>'00111'!K211+'00192'!K211+'00200'!K211+'00226'!K211+'00282'!K211+'00328'!K211+'00368'!K211+'10725'!K211+'00498'!K211+'00551'!K211+'00585'!K211+'00982'!K211+'00986'!K211+'00989'!K211+'01019'!K211+'01083'!K211+'01084'!K211+'01144'!K211+'01154'!K211+'11933'!K211+'00446'!K210</f>
        <v>0</v>
      </c>
      <c r="M208" s="141"/>
      <c r="N208" s="141"/>
    </row>
    <row r="209" spans="1:14" x14ac:dyDescent="0.25">
      <c r="A209" s="15">
        <v>1660101009</v>
      </c>
      <c r="B209" s="13" t="s">
        <v>352</v>
      </c>
      <c r="C209" s="11">
        <f>'00111'!C212+'00192'!C212+'00200'!C212+'00226'!C212+'00282'!C212+'00328'!C212+'00368'!C212+'10725'!C212+'00498'!C212+'00551'!C212+'00585'!C212+'00982'!C212+'00986'!C212+'00989'!C212+'01019'!C212+'01083'!C212+'01084'!C212+'01144'!C212+'01154'!C212+'11933'!C212+'00446'!C211</f>
        <v>0</v>
      </c>
      <c r="D209" s="12">
        <f t="shared" si="24"/>
        <v>0</v>
      </c>
      <c r="E209" s="16">
        <f>'00111'!E212+'00192'!E212+'00200'!E212+'00226'!E212+'00282'!E212+'00328'!E212+'00368'!E212+'10725'!E212+'00498'!E212+'00551'!E212+'00585'!E212+'00982'!E212+'00986'!E212+'00989'!E212+'01019'!E212+'01083'!E212+'01084'!E212+'01144'!E212+'01154'!E212+'11933'!E212+'00446'!E211</f>
        <v>0</v>
      </c>
      <c r="F209" s="159">
        <f>'00111'!F212+'00192'!F212+'00200'!F212+'00226'!F212+'00282'!F212+'00328'!F212+'00368'!F212+'10725'!F212+'00498'!F212+'00551'!F212+'00585'!F212+'00982'!F212+'00986'!F212+'00989'!F212+'01019'!F212+'01083'!F212+'01084'!F212+'01144'!F212+'01154'!F212+'11933'!F212+'00446'!F211</f>
        <v>0</v>
      </c>
      <c r="G209" s="159">
        <f t="shared" si="21"/>
        <v>0</v>
      </c>
      <c r="H209" s="159">
        <f>'00111'!H212+'00192'!H212+'00200'!H212+'00226'!H212+'00282'!H212+'00328'!H212+'00368'!H212+'10725'!H212+'00498'!H212+'00551'!H212+'00585'!H212+'00982'!H212+'00986'!H212+'00989'!H212+'01019'!H212+'01083'!H212+'01084'!H212+'01144'!H212+'01154'!H212+'11933'!H212+'00446'!H211</f>
        <v>0</v>
      </c>
      <c r="I209" s="164">
        <f>'00111'!I212+'00192'!I212+'00200'!I212+'00226'!I212+'00282'!I212+'00328'!I212+'00368'!I212+'10725'!I212+'00498'!I212+'00551'!I212+'00585'!I212+'00982'!I212+'00986'!I212+'00989'!I212+'01019'!I212+'01083'!I212+'01084'!I212+'01144'!I212+'01154'!I212+'11933'!I212+'00446'!I211</f>
        <v>0</v>
      </c>
      <c r="J209" s="165">
        <f t="shared" si="22"/>
        <v>0</v>
      </c>
      <c r="K209" s="166">
        <f>'00111'!K212+'00192'!K212+'00200'!K212+'00226'!K212+'00282'!K212+'00328'!K212+'00368'!K212+'10725'!K212+'00498'!K212+'00551'!K212+'00585'!K212+'00982'!K212+'00986'!K212+'00989'!K212+'01019'!K212+'01083'!K212+'01084'!K212+'01144'!K212+'01154'!K212+'11933'!K212+'00446'!K211</f>
        <v>0</v>
      </c>
      <c r="M209" s="141"/>
      <c r="N209" s="141"/>
    </row>
    <row r="210" spans="1:14" x14ac:dyDescent="0.25">
      <c r="A210" s="15">
        <v>1660101010</v>
      </c>
      <c r="B210" s="13" t="s">
        <v>293</v>
      </c>
      <c r="C210" s="11">
        <f>'00111'!C213+'00192'!C213+'00200'!C213+'00226'!C213+'00282'!C213+'00328'!C213+'00368'!C213+'10725'!C213+'00498'!C213+'00551'!C213+'00585'!C213+'00982'!C213+'00986'!C213+'00989'!C213+'01019'!C213+'01083'!C213+'01084'!C213+'01144'!C213+'01154'!C213+'11933'!C213+'00446'!C212</f>
        <v>0</v>
      </c>
      <c r="D210" s="12">
        <f t="shared" si="24"/>
        <v>0</v>
      </c>
      <c r="E210" s="16">
        <f>'00111'!E213+'00192'!E213+'00200'!E213+'00226'!E213+'00282'!E213+'00328'!E213+'00368'!E213+'10725'!E213+'00498'!E213+'00551'!E213+'00585'!E213+'00982'!E213+'00986'!E213+'00989'!E213+'01019'!E213+'01083'!E213+'01084'!E213+'01144'!E213+'01154'!E213+'11933'!E213+'00446'!E212</f>
        <v>0</v>
      </c>
      <c r="F210" s="159">
        <f>'00111'!F213+'00192'!F213+'00200'!F213+'00226'!F213+'00282'!F213+'00328'!F213+'00368'!F213+'10725'!F213+'00498'!F213+'00551'!F213+'00585'!F213+'00982'!F213+'00986'!F213+'00989'!F213+'01019'!F213+'01083'!F213+'01084'!F213+'01144'!F213+'01154'!F213+'11933'!F213+'00446'!F212</f>
        <v>2</v>
      </c>
      <c r="G210" s="159">
        <f t="shared" si="21"/>
        <v>2712402.5</v>
      </c>
      <c r="H210" s="159">
        <f>'00111'!H213+'00192'!H213+'00200'!H213+'00226'!H213+'00282'!H213+'00328'!H213+'00368'!H213+'10725'!H213+'00498'!H213+'00551'!H213+'00585'!H213+'00982'!H213+'00986'!H213+'00989'!H213+'01019'!H213+'01083'!H213+'01084'!H213+'01144'!H213+'01154'!H213+'11933'!H213+'00446'!H212</f>
        <v>5424805</v>
      </c>
      <c r="I210" s="164">
        <f>'00111'!I213+'00192'!I213+'00200'!I213+'00226'!I213+'00282'!I213+'00328'!I213+'00368'!I213+'10725'!I213+'00498'!I213+'00551'!I213+'00585'!I213+'00982'!I213+'00986'!I213+'00989'!I213+'01019'!I213+'01083'!I213+'01084'!I213+'01144'!I213+'01154'!I213+'11933'!I213+'00446'!I212</f>
        <v>0</v>
      </c>
      <c r="J210" s="165">
        <f t="shared" si="22"/>
        <v>0</v>
      </c>
      <c r="K210" s="166">
        <f>'00111'!K213+'00192'!K213+'00200'!K213+'00226'!K213+'00282'!K213+'00328'!K213+'00368'!K213+'10725'!K213+'00498'!K213+'00551'!K213+'00585'!K213+'00982'!K213+'00986'!K213+'00989'!K213+'01019'!K213+'01083'!K213+'01084'!K213+'01144'!K213+'01154'!K213+'11933'!K213+'00446'!K212</f>
        <v>0</v>
      </c>
      <c r="L210" t="s">
        <v>413</v>
      </c>
      <c r="M210" s="141" t="s">
        <v>414</v>
      </c>
      <c r="N210" s="141"/>
    </row>
    <row r="211" spans="1:14" x14ac:dyDescent="0.25">
      <c r="A211" s="15">
        <v>1660101011</v>
      </c>
      <c r="B211" s="13" t="s">
        <v>267</v>
      </c>
      <c r="C211" s="11">
        <f>'00111'!C214+'00192'!C214+'00200'!C214+'00226'!C214+'00282'!C214+'00328'!C214+'00368'!C214+'10725'!C214+'00498'!C214+'00551'!C214+'00585'!C214+'00982'!C214+'00986'!C214+'00989'!C214+'01019'!C214+'01083'!C214+'01084'!C214+'01144'!C214+'01154'!C214+'11933'!C214+'00446'!C213</f>
        <v>0</v>
      </c>
      <c r="D211" s="12">
        <f t="shared" si="24"/>
        <v>0</v>
      </c>
      <c r="E211" s="16">
        <f>'00111'!E214+'00192'!E214+'00200'!E214+'00226'!E214+'00282'!E214+'00328'!E214+'00368'!E214+'10725'!E214+'00498'!E214+'00551'!E214+'00585'!E214+'00982'!E214+'00986'!E214+'00989'!E214+'01019'!E214+'01083'!E214+'01084'!E214+'01144'!E214+'01154'!E214+'11933'!E214+'00446'!E213</f>
        <v>0</v>
      </c>
      <c r="F211" s="159">
        <f>'00111'!F214+'00192'!F214+'00200'!F214+'00226'!F214+'00282'!F214+'00328'!F214+'00368'!F214+'10725'!F214+'00498'!F214+'00551'!F214+'00585'!F214+'00982'!F214+'00986'!F214+'00989'!F214+'01019'!F214+'01083'!F214+'01084'!F214+'01144'!F214+'01154'!F214+'11933'!F214+'00446'!F213</f>
        <v>0</v>
      </c>
      <c r="G211" s="159">
        <f t="shared" si="21"/>
        <v>0</v>
      </c>
      <c r="H211" s="159">
        <f>'00111'!H214+'00192'!H214+'00200'!H214+'00226'!H214+'00282'!H214+'00328'!H214+'00368'!H214+'10725'!H214+'00498'!H214+'00551'!H214+'00585'!H214+'00982'!H214+'00986'!H214+'00989'!H214+'01019'!H214+'01083'!H214+'01084'!H214+'01144'!H214+'01154'!H214+'11933'!H214+'00446'!H213</f>
        <v>0</v>
      </c>
      <c r="I211" s="164">
        <f>'00111'!I214+'00192'!I214+'00200'!I214+'00226'!I214+'00282'!I214+'00328'!I214+'00368'!I214+'10725'!I214+'00498'!I214+'00551'!I214+'00585'!I214+'00982'!I214+'00986'!I214+'00989'!I214+'01019'!I214+'01083'!I214+'01084'!I214+'01144'!I214+'01154'!I214+'11933'!I214+'00446'!I213</f>
        <v>0</v>
      </c>
      <c r="J211" s="165">
        <f t="shared" si="22"/>
        <v>0</v>
      </c>
      <c r="K211" s="166">
        <f>'00111'!K214+'00192'!K214+'00200'!K214+'00226'!K214+'00282'!K214+'00328'!K214+'00368'!K214+'10725'!K214+'00498'!K214+'00551'!K214+'00585'!K214+'00982'!K214+'00986'!K214+'00989'!K214+'01019'!K214+'01083'!K214+'01084'!K214+'01144'!K214+'01154'!K214+'11933'!K214+'00446'!K213</f>
        <v>0</v>
      </c>
      <c r="M211" s="141"/>
      <c r="N211" s="141"/>
    </row>
    <row r="212" spans="1:14" x14ac:dyDescent="0.25">
      <c r="A212" s="15">
        <v>1660101012</v>
      </c>
      <c r="B212" s="13" t="s">
        <v>268</v>
      </c>
      <c r="C212" s="11">
        <f>'00111'!C215+'00192'!C215+'00200'!C215+'00226'!C215+'00282'!C215+'00328'!C215+'00368'!C215+'10725'!C215+'00498'!C215+'00551'!C215+'00585'!C215+'00982'!C215+'00986'!C215+'00989'!C215+'01019'!C215+'01083'!C215+'01084'!C215+'01144'!C215+'01154'!C215+'11933'!C215+'00446'!C214</f>
        <v>0</v>
      </c>
      <c r="D212" s="12">
        <f t="shared" si="24"/>
        <v>0</v>
      </c>
      <c r="E212" s="16">
        <f>'00111'!E215+'00192'!E215+'00200'!E215+'00226'!E215+'00282'!E215+'00328'!E215+'00368'!E215+'10725'!E215+'00498'!E215+'00551'!E215+'00585'!E215+'00982'!E215+'00986'!E215+'00989'!E215+'01019'!E215+'01083'!E215+'01084'!E215+'01144'!E215+'01154'!E215+'11933'!E215+'00446'!E214</f>
        <v>0</v>
      </c>
      <c r="F212" s="159">
        <f>'00111'!F215+'00192'!F215+'00200'!F215+'00226'!F215+'00282'!F215+'00328'!F215+'00368'!F215+'10725'!F215+'00498'!F215+'00551'!F215+'00585'!F215+'00982'!F215+'00986'!F215+'00989'!F215+'01019'!F215+'01083'!F215+'01084'!F215+'01144'!F215+'01154'!F215+'11933'!F215+'00446'!F214</f>
        <v>0</v>
      </c>
      <c r="G212" s="159">
        <f t="shared" si="21"/>
        <v>0</v>
      </c>
      <c r="H212" s="159">
        <f>'00111'!H215+'00192'!H215+'00200'!H215+'00226'!H215+'00282'!H215+'00328'!H215+'00368'!H215+'10725'!H215+'00498'!H215+'00551'!H215+'00585'!H215+'00982'!H215+'00986'!H215+'00989'!H215+'01019'!H215+'01083'!H215+'01084'!H215+'01144'!H215+'01154'!H215+'11933'!H215+'00446'!H214</f>
        <v>0</v>
      </c>
      <c r="I212" s="164">
        <f>'00111'!I215+'00192'!I215+'00200'!I215+'00226'!I215+'00282'!I215+'00328'!I215+'00368'!I215+'10725'!I215+'00498'!I215+'00551'!I215+'00585'!I215+'00982'!I215+'00986'!I215+'00989'!I215+'01019'!I215+'01083'!I215+'01084'!I215+'01144'!I215+'01154'!I215+'11933'!I215+'00446'!I214</f>
        <v>0</v>
      </c>
      <c r="J212" s="165">
        <f t="shared" si="22"/>
        <v>0</v>
      </c>
      <c r="K212" s="166">
        <f>'00111'!K215+'00192'!K215+'00200'!K215+'00226'!K215+'00282'!K215+'00328'!K215+'00368'!K215+'10725'!K215+'00498'!K215+'00551'!K215+'00585'!K215+'00982'!K215+'00986'!K215+'00989'!K215+'01019'!K215+'01083'!K215+'01084'!K215+'01144'!K215+'01154'!K215+'11933'!K215+'00446'!K214</f>
        <v>0</v>
      </c>
      <c r="M212" s="141"/>
      <c r="N212" s="141"/>
    </row>
    <row r="213" spans="1:14" ht="24" x14ac:dyDescent="0.25">
      <c r="A213" s="15">
        <v>1660101013</v>
      </c>
      <c r="B213" s="13" t="s">
        <v>269</v>
      </c>
      <c r="C213" s="11">
        <f>'00111'!C216+'00192'!C216+'00200'!C216+'00226'!C216+'00282'!C216+'00328'!C216+'00368'!C216+'10725'!C216+'00498'!C216+'00551'!C216+'00585'!C216+'00982'!C216+'00986'!C216+'00989'!C216+'01019'!C216+'01083'!C216+'01084'!C216+'01144'!C216+'01154'!C216+'11933'!C216+'00446'!C215</f>
        <v>0</v>
      </c>
      <c r="D213" s="12">
        <f t="shared" si="24"/>
        <v>0</v>
      </c>
      <c r="E213" s="16">
        <f>'00111'!E216+'00192'!E216+'00200'!E216+'00226'!E216+'00282'!E216+'00328'!E216+'00368'!E216+'10725'!E216+'00498'!E216+'00551'!E216+'00585'!E216+'00982'!E216+'00986'!E216+'00989'!E216+'01019'!E216+'01083'!E216+'01084'!E216+'01144'!E216+'01154'!E216+'11933'!E216+'00446'!E215</f>
        <v>0</v>
      </c>
      <c r="F213" s="159">
        <f>'00111'!F216+'00192'!F216+'00200'!F216+'00226'!F216+'00282'!F216+'00328'!F216+'00368'!F216+'10725'!F216+'00498'!F216+'00551'!F216+'00585'!F216+'00982'!F216+'00986'!F216+'00989'!F216+'01019'!F216+'01083'!F216+'01084'!F216+'01144'!F216+'01154'!F216+'11933'!F216+'00446'!F215</f>
        <v>0</v>
      </c>
      <c r="G213" s="159">
        <f t="shared" si="21"/>
        <v>0</v>
      </c>
      <c r="H213" s="159">
        <f>'00111'!H216+'00192'!H216+'00200'!H216+'00226'!H216+'00282'!H216+'00328'!H216+'00368'!H216+'10725'!H216+'00498'!H216+'00551'!H216+'00585'!H216+'00982'!H216+'00986'!H216+'00989'!H216+'01019'!H216+'01083'!H216+'01084'!H216+'01144'!H216+'01154'!H216+'11933'!H216+'00446'!H215</f>
        <v>0</v>
      </c>
      <c r="I213" s="164">
        <f>'00111'!I216+'00192'!I216+'00200'!I216+'00226'!I216+'00282'!I216+'00328'!I216+'00368'!I216+'10725'!I216+'00498'!I216+'00551'!I216+'00585'!I216+'00982'!I216+'00986'!I216+'00989'!I216+'01019'!I216+'01083'!I216+'01084'!I216+'01144'!I216+'01154'!I216+'11933'!I216+'00446'!I215</f>
        <v>0</v>
      </c>
      <c r="J213" s="165">
        <f t="shared" si="22"/>
        <v>0</v>
      </c>
      <c r="K213" s="166">
        <f>'00111'!K216+'00192'!K216+'00200'!K216+'00226'!K216+'00282'!K216+'00328'!K216+'00368'!K216+'10725'!K216+'00498'!K216+'00551'!K216+'00585'!K216+'00982'!K216+'00986'!K216+'00989'!K216+'01019'!K216+'01083'!K216+'01084'!K216+'01144'!K216+'01154'!K216+'11933'!K216+'00446'!K215</f>
        <v>0</v>
      </c>
      <c r="M213" s="141"/>
      <c r="N213" s="141"/>
    </row>
    <row r="214" spans="1:14" ht="36" x14ac:dyDescent="0.25">
      <c r="A214" s="15">
        <v>1660101014</v>
      </c>
      <c r="B214" s="13" t="s">
        <v>270</v>
      </c>
      <c r="C214" s="11">
        <f>'00111'!C217+'00192'!C217+'00200'!C217+'00226'!C217+'00282'!C217+'00328'!C217+'00368'!C217+'10725'!C217+'00498'!C217+'00551'!C217+'00585'!C217+'00982'!C217+'00986'!C217+'00989'!C217+'01019'!C217+'01083'!C217+'01084'!C217+'01144'!C217+'01154'!C217+'11933'!C217+'00446'!C216</f>
        <v>0</v>
      </c>
      <c r="D214" s="12">
        <f t="shared" si="24"/>
        <v>0</v>
      </c>
      <c r="E214" s="16">
        <f>'00111'!E217+'00192'!E217+'00200'!E217+'00226'!E217+'00282'!E217+'00328'!E217+'00368'!E217+'10725'!E217+'00498'!E217+'00551'!E217+'00585'!E217+'00982'!E217+'00986'!E217+'00989'!E217+'01019'!E217+'01083'!E217+'01084'!E217+'01144'!E217+'01154'!E217+'11933'!E217+'00446'!E216</f>
        <v>0</v>
      </c>
      <c r="F214" s="159">
        <f>'00111'!F217+'00192'!F217+'00200'!F217+'00226'!F217+'00282'!F217+'00328'!F217+'00368'!F217+'10725'!F217+'00498'!F217+'00551'!F217+'00585'!F217+'00982'!F217+'00986'!F217+'00989'!F217+'01019'!F217+'01083'!F217+'01084'!F217+'01144'!F217+'01154'!F217+'11933'!F217+'00446'!F216</f>
        <v>0</v>
      </c>
      <c r="G214" s="159">
        <f t="shared" si="21"/>
        <v>0</v>
      </c>
      <c r="H214" s="159">
        <f>'00111'!H217+'00192'!H217+'00200'!H217+'00226'!H217+'00282'!H217+'00328'!H217+'00368'!H217+'10725'!H217+'00498'!H217+'00551'!H217+'00585'!H217+'00982'!H217+'00986'!H217+'00989'!H217+'01019'!H217+'01083'!H217+'01084'!H217+'01144'!H217+'01154'!H217+'11933'!H217+'00446'!H216</f>
        <v>0</v>
      </c>
      <c r="I214" s="164">
        <f>'00111'!I217+'00192'!I217+'00200'!I217+'00226'!I217+'00282'!I217+'00328'!I217+'00368'!I217+'10725'!I217+'00498'!I217+'00551'!I217+'00585'!I217+'00982'!I217+'00986'!I217+'00989'!I217+'01019'!I217+'01083'!I217+'01084'!I217+'01144'!I217+'01154'!I217+'11933'!I217+'00446'!I216</f>
        <v>0</v>
      </c>
      <c r="J214" s="165">
        <f t="shared" si="22"/>
        <v>0</v>
      </c>
      <c r="K214" s="166">
        <f>'00111'!K217+'00192'!K217+'00200'!K217+'00226'!K217+'00282'!K217+'00328'!K217+'00368'!K217+'10725'!K217+'00498'!K217+'00551'!K217+'00585'!K217+'00982'!K217+'00986'!K217+'00989'!K217+'01019'!K217+'01083'!K217+'01084'!K217+'01144'!K217+'01154'!K217+'11933'!K217+'00446'!K216</f>
        <v>0</v>
      </c>
      <c r="M214" s="141"/>
      <c r="N214" s="141"/>
    </row>
    <row r="215" spans="1:14" ht="24" x14ac:dyDescent="0.25">
      <c r="A215" s="15">
        <v>1660101015</v>
      </c>
      <c r="B215" s="13" t="s">
        <v>353</v>
      </c>
      <c r="C215" s="11">
        <f>'00111'!C218+'00192'!C218+'00200'!C218+'00226'!C218+'00282'!C218+'00328'!C218+'00368'!C218+'10725'!C218+'00498'!C218+'00551'!C218+'00585'!C218+'00982'!C218+'00986'!C218+'00989'!C218+'01019'!C218+'01083'!C218+'01084'!C218+'01144'!C218+'01154'!C218+'11933'!C218+'00446'!C217</f>
        <v>8</v>
      </c>
      <c r="D215" s="12">
        <f t="shared" si="24"/>
        <v>625000</v>
      </c>
      <c r="E215" s="16">
        <f>'00111'!E218+'00192'!E218+'00200'!E218+'00226'!E218+'00282'!E218+'00328'!E218+'00368'!E218+'10725'!E218+'00498'!E218+'00551'!E218+'00585'!E218+'00982'!E218+'00986'!E218+'00989'!E218+'01019'!E218+'01083'!E218+'01084'!E218+'01144'!E218+'01154'!E218+'11933'!E218+'00446'!E217</f>
        <v>5000000</v>
      </c>
      <c r="F215" s="159">
        <f>'00111'!F218+'00192'!F218+'00200'!F218+'00226'!F218+'00282'!F218+'00328'!F218+'00368'!F218+'10725'!F218+'00498'!F218+'00551'!F218+'00585'!F218+'00982'!F218+'00986'!F218+'00989'!F218+'01019'!F218+'01083'!F218+'01084'!F218+'01144'!F218+'01154'!F218+'11933'!F218+'00446'!F217</f>
        <v>5</v>
      </c>
      <c r="G215" s="159">
        <f t="shared" si="21"/>
        <v>332458</v>
      </c>
      <c r="H215" s="159">
        <f>'00111'!H218+'00192'!H218+'00200'!H218+'00226'!H218+'00282'!H218+'00328'!H218+'00368'!H218+'10725'!H218+'00498'!H218+'00551'!H218+'00585'!H218+'00982'!H218+'00986'!H218+'00989'!H218+'01019'!H218+'01083'!H218+'01084'!H218+'01144'!H218+'01154'!H218+'11933'!H218+'00446'!H217</f>
        <v>1662290</v>
      </c>
      <c r="I215" s="164">
        <f>'00111'!I218+'00192'!I218+'00200'!I218+'00226'!I218+'00282'!I218+'00328'!I218+'00368'!I218+'10725'!I218+'00498'!I218+'00551'!I218+'00585'!I218+'00982'!I218+'00986'!I218+'00989'!I218+'01019'!I218+'01083'!I218+'01084'!I218+'01144'!I218+'01154'!I218+'11933'!I218+'00446'!I217</f>
        <v>0</v>
      </c>
      <c r="J215" s="165">
        <f t="shared" si="22"/>
        <v>0</v>
      </c>
      <c r="K215" s="166">
        <f>'00111'!K218+'00192'!K218+'00200'!K218+'00226'!K218+'00282'!K218+'00328'!K218+'00368'!K218+'10725'!K218+'00498'!K218+'00551'!K218+'00585'!K218+'00982'!K218+'00986'!K218+'00989'!K218+'01019'!K218+'01083'!K218+'01084'!K218+'01144'!K218+'01154'!K218+'11933'!K218+'00446'!K217</f>
        <v>0</v>
      </c>
      <c r="M215" s="141"/>
      <c r="N215" s="141"/>
    </row>
    <row r="216" spans="1:14" ht="24" x14ac:dyDescent="0.25">
      <c r="A216" s="15">
        <v>1660101016</v>
      </c>
      <c r="B216" s="13" t="s">
        <v>354</v>
      </c>
      <c r="C216" s="11">
        <f>'00111'!C219+'00192'!C219+'00200'!C219+'00226'!C219+'00282'!C219+'00328'!C219+'00368'!C219+'10725'!C219+'00498'!C219+'00551'!C219+'00585'!C219+'00982'!C219+'00986'!C219+'00989'!C219+'01019'!C219+'01083'!C219+'01084'!C219+'01144'!C219+'01154'!C219+'11933'!C219+'00446'!C218</f>
        <v>0</v>
      </c>
      <c r="D216" s="12">
        <f t="shared" si="24"/>
        <v>0</v>
      </c>
      <c r="E216" s="16">
        <f>'00111'!E219+'00192'!E219+'00200'!E219+'00226'!E219+'00282'!E219+'00328'!E219+'00368'!E219+'10725'!E219+'00498'!E219+'00551'!E219+'00585'!E219+'00982'!E219+'00986'!E219+'00989'!E219+'01019'!E219+'01083'!E219+'01084'!E219+'01144'!E219+'01154'!E219+'11933'!E219+'00446'!E218</f>
        <v>0</v>
      </c>
      <c r="F216" s="159">
        <f>'00111'!F219+'00192'!F219+'00200'!F219+'00226'!F219+'00282'!F219+'00328'!F219+'00368'!F219+'10725'!F219+'00498'!F219+'00551'!F219+'00585'!F219+'00982'!F219+'00986'!F219+'00989'!F219+'01019'!F219+'01083'!F219+'01084'!F219+'01144'!F219+'01154'!F219+'11933'!F219+'00446'!F218</f>
        <v>0</v>
      </c>
      <c r="G216" s="159">
        <f t="shared" si="21"/>
        <v>0</v>
      </c>
      <c r="H216" s="159">
        <f>'00111'!H219+'00192'!H219+'00200'!H219+'00226'!H219+'00282'!H219+'00328'!H219+'00368'!H219+'10725'!H219+'00498'!H219+'00551'!H219+'00585'!H219+'00982'!H219+'00986'!H219+'00989'!H219+'01019'!H219+'01083'!H219+'01084'!H219+'01144'!H219+'01154'!H219+'11933'!H219+'00446'!H218</f>
        <v>0</v>
      </c>
      <c r="I216" s="164">
        <f>'00111'!I219+'00192'!I219+'00200'!I219+'00226'!I219+'00282'!I219+'00328'!I219+'00368'!I219+'10725'!I219+'00498'!I219+'00551'!I219+'00585'!I219+'00982'!I219+'00986'!I219+'00989'!I219+'01019'!I219+'01083'!I219+'01084'!I219+'01144'!I219+'01154'!I219+'11933'!I219+'00446'!I218</f>
        <v>0</v>
      </c>
      <c r="J216" s="165">
        <f t="shared" si="22"/>
        <v>0</v>
      </c>
      <c r="K216" s="166">
        <f>'00111'!K219+'00192'!K219+'00200'!K219+'00226'!K219+'00282'!K219+'00328'!K219+'00368'!K219+'10725'!K219+'00498'!K219+'00551'!K219+'00585'!K219+'00982'!K219+'00986'!K219+'00989'!K219+'01019'!K219+'01083'!K219+'01084'!K219+'01144'!K219+'01154'!K219+'11933'!K219+'00446'!K218</f>
        <v>0</v>
      </c>
      <c r="M216" s="141"/>
      <c r="N216" s="141"/>
    </row>
    <row r="217" spans="1:14" ht="24" x14ac:dyDescent="0.25">
      <c r="A217" s="15">
        <v>1660101017</v>
      </c>
      <c r="B217" s="13" t="s">
        <v>322</v>
      </c>
      <c r="C217" s="11">
        <f>'00111'!C220+'00192'!C220+'00200'!C220+'00226'!C220+'00282'!C220+'00328'!C220+'00368'!C220+'10725'!C220+'00498'!C220+'00551'!C220+'00585'!C220+'00982'!C220+'00986'!C220+'00989'!C220+'01019'!C220+'01083'!C220+'01084'!C220+'01144'!C220+'01154'!C220+'11933'!C220+'00446'!C219</f>
        <v>0</v>
      </c>
      <c r="D217" s="12">
        <f t="shared" si="24"/>
        <v>0</v>
      </c>
      <c r="E217" s="16">
        <f>'00111'!E220+'00192'!E220+'00200'!E220+'00226'!E220+'00282'!E220+'00328'!E220+'00368'!E220+'10725'!E220+'00498'!E220+'00551'!E220+'00585'!E220+'00982'!E220+'00986'!E220+'00989'!E220+'01019'!E220+'01083'!E220+'01084'!E220+'01144'!E220+'01154'!E220+'11933'!E220+'00446'!E219</f>
        <v>0</v>
      </c>
      <c r="F217" s="159">
        <f>'00111'!F220+'00192'!F220+'00200'!F220+'00226'!F220+'00282'!F220+'00328'!F220+'00368'!F220+'10725'!F220+'00498'!F220+'00551'!F220+'00585'!F220+'00982'!F220+'00986'!F220+'00989'!F220+'01019'!F220+'01083'!F220+'01084'!F220+'01144'!F220+'01154'!F220+'11933'!F220+'00446'!F219</f>
        <v>0</v>
      </c>
      <c r="G217" s="159">
        <f t="shared" si="21"/>
        <v>0</v>
      </c>
      <c r="H217" s="159">
        <f>'00111'!H220+'00192'!H220+'00200'!H220+'00226'!H220+'00282'!H220+'00328'!H220+'00368'!H220+'10725'!H220+'00498'!H220+'00551'!H220+'00585'!H220+'00982'!H220+'00986'!H220+'00989'!H220+'01019'!H220+'01083'!H220+'01084'!H220+'01144'!H220+'01154'!H220+'11933'!H220+'00446'!H219</f>
        <v>0</v>
      </c>
      <c r="I217" s="164">
        <f>'00111'!I220+'00192'!I220+'00200'!I220+'00226'!I220+'00282'!I220+'00328'!I220+'00368'!I220+'10725'!I220+'00498'!I220+'00551'!I220+'00585'!I220+'00982'!I220+'00986'!I220+'00989'!I220+'01019'!I220+'01083'!I220+'01084'!I220+'01144'!I220+'01154'!I220+'11933'!I220+'00446'!I219</f>
        <v>0</v>
      </c>
      <c r="J217" s="165">
        <f t="shared" si="22"/>
        <v>0</v>
      </c>
      <c r="K217" s="166">
        <f>'00111'!K220+'00192'!K220+'00200'!K220+'00226'!K220+'00282'!K220+'00328'!K220+'00368'!K220+'10725'!K220+'00498'!K220+'00551'!K220+'00585'!K220+'00982'!K220+'00986'!K220+'00989'!K220+'01019'!K220+'01083'!K220+'01084'!K220+'01144'!K220+'01154'!K220+'11933'!K220+'00446'!K219</f>
        <v>0</v>
      </c>
      <c r="M217" s="141"/>
      <c r="N217" s="141"/>
    </row>
    <row r="218" spans="1:14" ht="24" x14ac:dyDescent="0.25">
      <c r="A218" s="15">
        <v>1660101018</v>
      </c>
      <c r="B218" s="13" t="s">
        <v>323</v>
      </c>
      <c r="C218" s="11">
        <f>'00111'!C221+'00192'!C221+'00200'!C221+'00226'!C221+'00282'!C221+'00328'!C221+'00368'!C221+'10725'!C221+'00498'!C221+'00551'!C221+'00585'!C221+'00982'!C221+'00986'!C221+'00989'!C221+'01019'!C221+'01083'!C221+'01084'!C221+'01144'!C221+'01154'!C221+'11933'!C221+'00446'!C220</f>
        <v>0</v>
      </c>
      <c r="D218" s="12">
        <f t="shared" si="24"/>
        <v>0</v>
      </c>
      <c r="E218" s="16">
        <f>'00111'!E221+'00192'!E221+'00200'!E221+'00226'!E221+'00282'!E221+'00328'!E221+'00368'!E221+'10725'!E221+'00498'!E221+'00551'!E221+'00585'!E221+'00982'!E221+'00986'!E221+'00989'!E221+'01019'!E221+'01083'!E221+'01084'!E221+'01144'!E221+'01154'!E221+'11933'!E221+'00446'!E220</f>
        <v>0</v>
      </c>
      <c r="F218" s="159">
        <f>'00111'!F221+'00192'!F221+'00200'!F221+'00226'!F221+'00282'!F221+'00328'!F221+'00368'!F221+'10725'!F221+'00498'!F221+'00551'!F221+'00585'!F221+'00982'!F221+'00986'!F221+'00989'!F221+'01019'!F221+'01083'!F221+'01084'!F221+'01144'!F221+'01154'!F221+'11933'!F221+'00446'!F220</f>
        <v>0</v>
      </c>
      <c r="G218" s="159">
        <f t="shared" si="21"/>
        <v>0</v>
      </c>
      <c r="H218" s="159">
        <f>'00111'!H221+'00192'!H221+'00200'!H221+'00226'!H221+'00282'!H221+'00328'!H221+'00368'!H221+'10725'!H221+'00498'!H221+'00551'!H221+'00585'!H221+'00982'!H221+'00986'!H221+'00989'!H221+'01019'!H221+'01083'!H221+'01084'!H221+'01144'!H221+'01154'!H221+'11933'!H221+'00446'!H220</f>
        <v>0</v>
      </c>
      <c r="I218" s="164">
        <f>'00111'!I221+'00192'!I221+'00200'!I221+'00226'!I221+'00282'!I221+'00328'!I221+'00368'!I221+'10725'!I221+'00498'!I221+'00551'!I221+'00585'!I221+'00982'!I221+'00986'!I221+'00989'!I221+'01019'!I221+'01083'!I221+'01084'!I221+'01144'!I221+'01154'!I221+'11933'!I221+'00446'!I220</f>
        <v>0</v>
      </c>
      <c r="J218" s="165">
        <f t="shared" si="22"/>
        <v>0</v>
      </c>
      <c r="K218" s="166">
        <f>'00111'!K221+'00192'!K221+'00200'!K221+'00226'!K221+'00282'!K221+'00328'!K221+'00368'!K221+'10725'!K221+'00498'!K221+'00551'!K221+'00585'!K221+'00982'!K221+'00986'!K221+'00989'!K221+'01019'!K221+'01083'!K221+'01084'!K221+'01144'!K221+'01154'!K221+'11933'!K221+'00446'!K220</f>
        <v>0</v>
      </c>
      <c r="M218" s="141"/>
      <c r="N218" s="141"/>
    </row>
    <row r="219" spans="1:14" x14ac:dyDescent="0.25">
      <c r="A219" s="15">
        <v>1660101019</v>
      </c>
      <c r="B219" s="13" t="s">
        <v>324</v>
      </c>
      <c r="C219" s="11">
        <f>'00111'!C222+'00192'!C222+'00200'!C222+'00226'!C222+'00282'!C222+'00328'!C222+'00368'!C222+'10725'!C222+'00498'!C222+'00551'!C222+'00585'!C222+'00982'!C222+'00986'!C222+'00989'!C222+'01019'!C222+'01083'!C222+'01084'!C222+'01144'!C222+'01154'!C222+'11933'!C222+'00446'!C221</f>
        <v>0</v>
      </c>
      <c r="D219" s="12">
        <f t="shared" si="24"/>
        <v>0</v>
      </c>
      <c r="E219" s="16">
        <f>'00111'!E222+'00192'!E222+'00200'!E222+'00226'!E222+'00282'!E222+'00328'!E222+'00368'!E222+'10725'!E222+'00498'!E222+'00551'!E222+'00585'!E222+'00982'!E222+'00986'!E222+'00989'!E222+'01019'!E222+'01083'!E222+'01084'!E222+'01144'!E222+'01154'!E222+'11933'!E222+'00446'!E221</f>
        <v>0</v>
      </c>
      <c r="F219" s="159">
        <f>'00111'!F222+'00192'!F222+'00200'!F222+'00226'!F222+'00282'!F222+'00328'!F222+'00368'!F222+'10725'!F222+'00498'!F222+'00551'!F222+'00585'!F222+'00982'!F222+'00986'!F222+'00989'!F222+'01019'!F222+'01083'!F222+'01084'!F222+'01144'!F222+'01154'!F222+'11933'!F222+'00446'!F221</f>
        <v>0</v>
      </c>
      <c r="G219" s="159">
        <f t="shared" si="21"/>
        <v>0</v>
      </c>
      <c r="H219" s="159">
        <f>'00111'!H222+'00192'!H222+'00200'!H222+'00226'!H222+'00282'!H222+'00328'!H222+'00368'!H222+'10725'!H222+'00498'!H222+'00551'!H222+'00585'!H222+'00982'!H222+'00986'!H222+'00989'!H222+'01019'!H222+'01083'!H222+'01084'!H222+'01144'!H222+'01154'!H222+'11933'!H222+'00446'!H221</f>
        <v>0</v>
      </c>
      <c r="I219" s="164">
        <f>'00111'!I222+'00192'!I222+'00200'!I222+'00226'!I222+'00282'!I222+'00328'!I222+'00368'!I222+'10725'!I222+'00498'!I222+'00551'!I222+'00585'!I222+'00982'!I222+'00986'!I222+'00989'!I222+'01019'!I222+'01083'!I222+'01084'!I222+'01144'!I222+'01154'!I222+'11933'!I222+'00446'!I221</f>
        <v>0</v>
      </c>
      <c r="J219" s="165">
        <f t="shared" si="22"/>
        <v>0</v>
      </c>
      <c r="K219" s="166">
        <f>'00111'!K222+'00192'!K222+'00200'!K222+'00226'!K222+'00282'!K222+'00328'!K222+'00368'!K222+'10725'!K222+'00498'!K222+'00551'!K222+'00585'!K222+'00982'!K222+'00986'!K222+'00989'!K222+'01019'!K222+'01083'!K222+'01084'!K222+'01144'!K222+'01154'!K222+'11933'!K222+'00446'!K221</f>
        <v>0</v>
      </c>
      <c r="M219" s="141"/>
      <c r="N219" s="141"/>
    </row>
    <row r="220" spans="1:14" x14ac:dyDescent="0.25">
      <c r="A220" s="25" t="s">
        <v>271</v>
      </c>
      <c r="B220" s="26" t="s">
        <v>272</v>
      </c>
      <c r="C220" s="31">
        <f>C221</f>
        <v>19</v>
      </c>
      <c r="D220" s="32">
        <f t="shared" ref="D220:D221" si="25">IFERROR((E220/C220),0)</f>
        <v>662052.63157894742</v>
      </c>
      <c r="E220" s="46">
        <f>E221</f>
        <v>12579000</v>
      </c>
      <c r="F220" s="187">
        <f>F221</f>
        <v>0</v>
      </c>
      <c r="G220" s="187">
        <f t="shared" si="21"/>
        <v>0</v>
      </c>
      <c r="H220" s="187">
        <f>H221</f>
        <v>0</v>
      </c>
      <c r="I220" s="170">
        <f>I221</f>
        <v>1</v>
      </c>
      <c r="J220" s="171">
        <f t="shared" si="22"/>
        <v>558000</v>
      </c>
      <c r="K220" s="172">
        <f>K221</f>
        <v>558000</v>
      </c>
      <c r="M220" s="143"/>
      <c r="N220" s="142"/>
    </row>
    <row r="221" spans="1:14" ht="24" x14ac:dyDescent="0.25">
      <c r="A221" s="15" t="s">
        <v>273</v>
      </c>
      <c r="B221" s="39" t="s">
        <v>274</v>
      </c>
      <c r="C221" s="11">
        <f>'00111'!C224+'00192'!C224+'00200'!C224+'00226'!C224+'00282'!C224+'00328'!C224+'00368'!C224+'10725'!C224+'00498'!C224+'00551'!C224+'00585'!C224+'00982'!C224+'00986'!C224+'00989'!C224+'01019'!C224+'01083'!C224+'01084'!C224+'01144'!C224+'01154'!C224+'11933'!C224+'00446'!C223</f>
        <v>19</v>
      </c>
      <c r="D221" s="12">
        <f t="shared" si="25"/>
        <v>662052.63157894742</v>
      </c>
      <c r="E221" s="16">
        <f>'00111'!E224+'00192'!E224+'00200'!E224+'00226'!E224+'00282'!E224+'00328'!E224+'00368'!E224+'10725'!E224+'00498'!E224+'00551'!E224+'00585'!E224+'00982'!E224+'00986'!E224+'00989'!E224+'01019'!E224+'01083'!E224+'01084'!E224+'01144'!E224+'01154'!E224+'11933'!E224+'00446'!E223</f>
        <v>12579000</v>
      </c>
      <c r="F221" s="159">
        <f>'00111'!F224+'00192'!F224+'00200'!F224+'00226'!F224+'00282'!F224+'00328'!F224+'00368'!F224+'10725'!F224+'00498'!F224+'00551'!F224+'00585'!F224+'00982'!F224+'00986'!F224+'00989'!F224+'01019'!F224+'01083'!F224+'01084'!F224+'01144'!F224+'01154'!F224+'11933'!F224+'00446'!F223</f>
        <v>0</v>
      </c>
      <c r="G221" s="159">
        <f t="shared" si="21"/>
        <v>0</v>
      </c>
      <c r="H221" s="159">
        <f>'00111'!H224+'00192'!H224+'00200'!H224+'00226'!H224+'00282'!H224+'00328'!H224+'00368'!H224+'10725'!H224+'00498'!H224+'00551'!H224+'00585'!H224+'00982'!H224+'00986'!H224+'00989'!H224+'01019'!H224+'01083'!H224+'01084'!H224+'01144'!H224+'01154'!H224+'11933'!H224+'00446'!H223</f>
        <v>0</v>
      </c>
      <c r="I221" s="164">
        <f>'00111'!I224+'00192'!I224+'00200'!I224+'00226'!I224+'00282'!I224+'00328'!I224+'00368'!I224+'10725'!I224+'00498'!I224+'00551'!I224+'00585'!I224+'00982'!I224+'00986'!I224+'00989'!I224+'01019'!I224+'01083'!I224+'01084'!I224+'01144'!I224+'01154'!I224+'11933'!I224+'00446'!I223</f>
        <v>1</v>
      </c>
      <c r="J221" s="165">
        <f t="shared" si="22"/>
        <v>558000</v>
      </c>
      <c r="K221" s="166">
        <f>'00111'!K224+'00192'!K224+'00200'!K224+'00226'!K224+'00282'!K224+'00328'!K224+'00368'!K224+'10725'!K224+'00498'!K224+'00551'!K224+'00585'!K224+'00982'!K224+'00986'!K224+'00989'!K224+'01019'!K224+'01083'!K224+'01084'!K224+'01144'!K224+'01154'!K224+'11933'!K224+'00446'!K223</f>
        <v>558000</v>
      </c>
      <c r="L221" t="s">
        <v>436</v>
      </c>
      <c r="M221" s="141"/>
      <c r="N221" s="141"/>
    </row>
    <row r="222" spans="1:14" ht="18.75" x14ac:dyDescent="0.3">
      <c r="A222" s="49"/>
      <c r="B222" s="61" t="s">
        <v>275</v>
      </c>
      <c r="C222" s="137">
        <f>C12+C24+C178+C199</f>
        <v>2605</v>
      </c>
      <c r="D222" s="67"/>
      <c r="E222" s="67">
        <f>E12+E24+E178+E199</f>
        <v>81973075</v>
      </c>
      <c r="F222" s="188">
        <f>F12+F24+F178+F199</f>
        <v>3404</v>
      </c>
      <c r="G222" s="189"/>
      <c r="H222" s="189">
        <f>H12+H24+H178+H199</f>
        <v>39971760.996999994</v>
      </c>
      <c r="I222" s="183">
        <f>I12+I24+I178+I199</f>
        <v>11041</v>
      </c>
      <c r="J222" s="184">
        <f>J12+J24+J178+J199</f>
        <v>860157.24858657247</v>
      </c>
      <c r="K222" s="184">
        <f>K12+K24+K178+K199</f>
        <v>2021002.65</v>
      </c>
      <c r="M222" s="9"/>
      <c r="N222" s="100"/>
    </row>
    <row r="223" spans="1:14" x14ac:dyDescent="0.25">
      <c r="A223"/>
      <c r="G223" s="99"/>
    </row>
    <row r="224" spans="1:14" x14ac:dyDescent="0.25">
      <c r="G224" s="99"/>
    </row>
    <row r="225" spans="2:11" ht="18.75" x14ac:dyDescent="0.3">
      <c r="B225" s="10"/>
      <c r="C225" s="17"/>
      <c r="D225" s="53"/>
      <c r="E225" s="52"/>
      <c r="F225" s="225" t="s">
        <v>410</v>
      </c>
      <c r="G225" s="213">
        <f>F222+I222</f>
        <v>14445</v>
      </c>
      <c r="H225" s="213">
        <f>H222+K222</f>
        <v>41992763.646999992</v>
      </c>
      <c r="J225" s="99"/>
      <c r="K225" s="99"/>
    </row>
    <row r="226" spans="2:11" ht="18.75" x14ac:dyDescent="0.3">
      <c r="B226" s="10"/>
      <c r="C226" s="17" t="s">
        <v>409</v>
      </c>
      <c r="D226" s="53"/>
      <c r="E226" s="52"/>
      <c r="F226" s="214"/>
      <c r="G226" s="196"/>
    </row>
    <row r="227" spans="2:11" ht="30" x14ac:dyDescent="0.25">
      <c r="B227" s="50"/>
      <c r="C227" s="51">
        <f>SUM(C228:C248)</f>
        <v>2552</v>
      </c>
      <c r="D227" s="52"/>
      <c r="E227" s="113">
        <f>SUM(E228:E248)</f>
        <v>81973075</v>
      </c>
      <c r="F227" s="225" t="s">
        <v>411</v>
      </c>
      <c r="G227" s="213">
        <f>SUM(G228:G248)</f>
        <v>14451</v>
      </c>
      <c r="H227" s="213">
        <f>SUM(H228:H248)</f>
        <v>41992763.647</v>
      </c>
      <c r="I227" s="226">
        <f>G225-G227</f>
        <v>-6</v>
      </c>
      <c r="J227" s="227" t="s">
        <v>412</v>
      </c>
      <c r="K227" s="227"/>
    </row>
    <row r="228" spans="2:11" x14ac:dyDescent="0.25">
      <c r="B228">
        <v>111</v>
      </c>
      <c r="C228" s="4">
        <f>'00111'!C225</f>
        <v>196</v>
      </c>
      <c r="D228" s="74"/>
      <c r="E228" s="74">
        <f>'00111'!E225</f>
        <v>1052900</v>
      </c>
      <c r="F228" s="50"/>
      <c r="G228" s="99">
        <f>'00111'!F225+'00111'!I225</f>
        <v>39</v>
      </c>
      <c r="H228">
        <f>'00111'!H225+'00111'!K225</f>
        <v>135223.66499999998</v>
      </c>
    </row>
    <row r="229" spans="2:11" x14ac:dyDescent="0.25">
      <c r="B229">
        <v>192</v>
      </c>
      <c r="C229" s="4">
        <f>'00192'!C225</f>
        <v>160</v>
      </c>
      <c r="E229" s="9">
        <f>'00192'!E225</f>
        <v>932200</v>
      </c>
      <c r="G229" s="99">
        <f>'00192'!F225+'00192'!I225</f>
        <v>5</v>
      </c>
      <c r="H229" s="99">
        <f>'00192'!H225+'00192'!K225</f>
        <v>183796</v>
      </c>
    </row>
    <row r="230" spans="2:11" x14ac:dyDescent="0.25">
      <c r="B230">
        <v>200</v>
      </c>
      <c r="C230" s="4">
        <f>'00200'!C225</f>
        <v>75</v>
      </c>
      <c r="E230" s="9">
        <f>'00200'!E225</f>
        <v>820900</v>
      </c>
      <c r="G230" s="99">
        <f>'00200'!F225+'00200'!I225</f>
        <v>13</v>
      </c>
      <c r="H230">
        <f>'00200'!H225+'00200'!K225</f>
        <v>225105.5</v>
      </c>
    </row>
    <row r="231" spans="2:11" x14ac:dyDescent="0.25">
      <c r="B231">
        <v>226</v>
      </c>
      <c r="C231" s="4">
        <f>'00226'!C225</f>
        <v>143</v>
      </c>
      <c r="E231" s="9">
        <f>'00226'!E225</f>
        <v>856850</v>
      </c>
      <c r="G231" s="99">
        <f>'00226'!F225+'00226'!I225</f>
        <v>11019</v>
      </c>
      <c r="H231">
        <f>'00226'!H225+'00226'!K225</f>
        <v>222309.33199999999</v>
      </c>
    </row>
    <row r="232" spans="2:11" x14ac:dyDescent="0.25">
      <c r="B232">
        <v>282</v>
      </c>
      <c r="C232" s="4">
        <f>'00282'!C225</f>
        <v>208</v>
      </c>
      <c r="E232" s="9">
        <f>'00282'!E225</f>
        <v>1211300</v>
      </c>
      <c r="G232" s="99">
        <f>'00282'!F225+'00282'!I225</f>
        <v>42</v>
      </c>
      <c r="H232">
        <f>'00282'!H225+'00282'!K225</f>
        <v>160907.04</v>
      </c>
    </row>
    <row r="233" spans="2:11" x14ac:dyDescent="0.25">
      <c r="B233">
        <v>328</v>
      </c>
      <c r="C233" s="4">
        <f>'00328'!C225</f>
        <v>106</v>
      </c>
      <c r="E233" s="9">
        <f>'00328'!E225</f>
        <v>854950</v>
      </c>
      <c r="G233" s="99">
        <f>'00328'!F225+'00328'!I225</f>
        <v>30</v>
      </c>
      <c r="H233">
        <f>'00328'!H225+'00328'!K225</f>
        <v>265955</v>
      </c>
    </row>
    <row r="234" spans="2:11" x14ac:dyDescent="0.25">
      <c r="B234">
        <v>368</v>
      </c>
      <c r="C234" s="4">
        <f>'00368'!C225</f>
        <v>111</v>
      </c>
      <c r="E234" s="9">
        <f>'00368'!E225</f>
        <v>780000</v>
      </c>
      <c r="G234" s="99">
        <f>'00368'!F225+'00368'!I225</f>
        <v>7</v>
      </c>
      <c r="H234">
        <f>'00368'!H225+'00368'!K225</f>
        <v>354249</v>
      </c>
    </row>
    <row r="235" spans="2:11" x14ac:dyDescent="0.25">
      <c r="B235">
        <v>10725</v>
      </c>
      <c r="C235" s="4">
        <f>'10725'!C225</f>
        <v>45</v>
      </c>
      <c r="E235" s="9">
        <f>'10725'!E225</f>
        <v>218800</v>
      </c>
      <c r="G235" s="99">
        <f>'10725'!F225+'10725'!I225</f>
        <v>0</v>
      </c>
      <c r="H235">
        <f>'10725'!H225+'10725'!K225</f>
        <v>0</v>
      </c>
    </row>
    <row r="236" spans="2:11" x14ac:dyDescent="0.25">
      <c r="B236">
        <v>498</v>
      </c>
      <c r="C236" s="4">
        <f>'00498'!C225</f>
        <v>174</v>
      </c>
      <c r="E236" s="9">
        <f>'00498'!E225</f>
        <v>870000</v>
      </c>
      <c r="G236" s="99">
        <f>'00498'!F225+'00498'!I225</f>
        <v>48</v>
      </c>
      <c r="H236">
        <f>'00498'!H225+'00498'!K225</f>
        <v>104375</v>
      </c>
    </row>
    <row r="237" spans="2:11" x14ac:dyDescent="0.25">
      <c r="B237">
        <v>551</v>
      </c>
      <c r="C237" s="4">
        <f>'00551'!C225</f>
        <v>135</v>
      </c>
      <c r="E237" s="9">
        <f>'00551'!E225</f>
        <v>405250</v>
      </c>
      <c r="G237" s="99">
        <f>'00551'!F225+'00551'!I225</f>
        <v>31</v>
      </c>
      <c r="H237">
        <f>'00551'!H225+'00551'!K225</f>
        <v>127298</v>
      </c>
    </row>
    <row r="238" spans="2:11" x14ac:dyDescent="0.25">
      <c r="B238">
        <v>585</v>
      </c>
      <c r="C238" s="4">
        <f>'00585'!C225</f>
        <v>110</v>
      </c>
      <c r="E238" s="9">
        <f>'00585'!E225</f>
        <v>531500</v>
      </c>
      <c r="G238" s="99">
        <f>'00585'!F225+'00585'!I225</f>
        <v>14</v>
      </c>
      <c r="H238">
        <f>'00585'!H225+'00585'!K225</f>
        <v>94677.65</v>
      </c>
    </row>
    <row r="239" spans="2:11" x14ac:dyDescent="0.25">
      <c r="B239">
        <v>982</v>
      </c>
      <c r="C239" s="4">
        <f>'00982'!C225</f>
        <v>47</v>
      </c>
      <c r="E239" s="9">
        <f>'00982'!E225</f>
        <v>338600</v>
      </c>
      <c r="G239" s="99">
        <f>'00982'!F225+'00982'!I225</f>
        <v>0</v>
      </c>
      <c r="H239">
        <f>'00982'!H225+'00982'!K225</f>
        <v>0</v>
      </c>
    </row>
    <row r="240" spans="2:11" x14ac:dyDescent="0.25">
      <c r="B240">
        <v>986</v>
      </c>
      <c r="C240" s="4">
        <f>'00986'!C225</f>
        <v>1</v>
      </c>
      <c r="E240" s="9">
        <f>'00986'!E225</f>
        <v>0</v>
      </c>
      <c r="G240" s="99">
        <f>'00986'!F225+'00986'!I225</f>
        <v>0</v>
      </c>
      <c r="H240">
        <f>'00986'!H225+'00986'!K225</f>
        <v>0</v>
      </c>
    </row>
    <row r="241" spans="2:8" x14ac:dyDescent="0.25">
      <c r="B241">
        <v>989</v>
      </c>
      <c r="C241" s="4">
        <f>'00989'!C225</f>
        <v>34</v>
      </c>
      <c r="E241" s="9">
        <f>'00989'!E225</f>
        <v>130700</v>
      </c>
      <c r="G241" s="99">
        <f>'00989'!F225+'00989'!I225</f>
        <v>26</v>
      </c>
      <c r="H241">
        <f>'00989'!H225+'00989'!K225</f>
        <v>400039</v>
      </c>
    </row>
    <row r="242" spans="2:8" x14ac:dyDescent="0.25">
      <c r="B242">
        <v>1019</v>
      </c>
      <c r="C242" s="4">
        <f>'01019'!C225</f>
        <v>57</v>
      </c>
      <c r="E242" s="9">
        <f>'01019'!E225</f>
        <v>335000</v>
      </c>
      <c r="G242" s="99">
        <f>'01019'!F225+'01019'!I225</f>
        <v>47</v>
      </c>
      <c r="H242">
        <f>'01019'!H225+'01019'!K225</f>
        <v>250145.8</v>
      </c>
    </row>
    <row r="243" spans="2:8" x14ac:dyDescent="0.25">
      <c r="B243">
        <v>1083</v>
      </c>
      <c r="C243" s="4">
        <f>'01083'!C225</f>
        <v>0</v>
      </c>
      <c r="E243" s="9">
        <f>'01083'!E225</f>
        <v>0</v>
      </c>
      <c r="G243" s="99">
        <f>'01083'!F225+'01083'!I225</f>
        <v>0</v>
      </c>
      <c r="H243">
        <f>'01083'!H225+'01083'!K225</f>
        <v>0</v>
      </c>
    </row>
    <row r="244" spans="2:8" x14ac:dyDescent="0.25">
      <c r="B244">
        <v>1084</v>
      </c>
      <c r="C244" s="4">
        <f>'01084'!C225</f>
        <v>0</v>
      </c>
      <c r="E244" s="9">
        <f>'01084'!E225</f>
        <v>0</v>
      </c>
      <c r="G244" s="99">
        <f>'01084'!F225+'01084'!I225</f>
        <v>0</v>
      </c>
      <c r="H244">
        <f>'01084'!H225+'01084'!K225</f>
        <v>0</v>
      </c>
    </row>
    <row r="245" spans="2:8" x14ac:dyDescent="0.25">
      <c r="B245">
        <v>1144</v>
      </c>
      <c r="C245" s="4">
        <f>'01144'!C225</f>
        <v>0</v>
      </c>
      <c r="E245" s="9">
        <f>'01144'!E225</f>
        <v>0</v>
      </c>
      <c r="G245" s="99">
        <f>'01144'!F225+'01144'!I225</f>
        <v>0</v>
      </c>
      <c r="H245">
        <f>'01144'!H225+'01144'!K225</f>
        <v>0</v>
      </c>
    </row>
    <row r="246" spans="2:8" x14ac:dyDescent="0.25">
      <c r="B246">
        <v>1154</v>
      </c>
      <c r="C246" s="4">
        <f>'01154'!C225</f>
        <v>0</v>
      </c>
      <c r="E246" s="9">
        <f>'01154'!E225</f>
        <v>0</v>
      </c>
      <c r="G246" s="99">
        <f>'01154'!F225+'01154'!I225</f>
        <v>0</v>
      </c>
      <c r="H246">
        <f>'01154'!H225+'01154'!K225</f>
        <v>0</v>
      </c>
    </row>
    <row r="247" spans="2:8" x14ac:dyDescent="0.25">
      <c r="B247">
        <v>11933</v>
      </c>
      <c r="C247" s="4">
        <f>'11933'!C225</f>
        <v>32</v>
      </c>
      <c r="E247" s="9">
        <f>'11933'!E225</f>
        <v>383000</v>
      </c>
      <c r="G247" s="99">
        <f>'11933'!F225+'11933'!I225</f>
        <v>22</v>
      </c>
      <c r="H247">
        <f>'11933'!H225+'11933'!K225</f>
        <v>435602.14</v>
      </c>
    </row>
    <row r="248" spans="2:8" x14ac:dyDescent="0.25">
      <c r="B248">
        <v>446</v>
      </c>
      <c r="C248" s="4">
        <f>'00446'!C224</f>
        <v>918</v>
      </c>
      <c r="E248" s="9">
        <f>'00446'!E224</f>
        <v>72251125</v>
      </c>
      <c r="G248" s="99">
        <f>'00446'!F224+'00446'!I224</f>
        <v>3108</v>
      </c>
      <c r="H248">
        <f>'00446'!H224+'00446'!K224</f>
        <v>39033080.520000003</v>
      </c>
    </row>
    <row r="250" spans="2:8" ht="15.75" x14ac:dyDescent="0.25">
      <c r="B250" s="75"/>
      <c r="C250" s="76"/>
      <c r="D250" s="114"/>
      <c r="E250" s="115"/>
    </row>
  </sheetData>
  <mergeCells count="2">
    <mergeCell ref="A5:E5"/>
    <mergeCell ref="A6:E6"/>
  </mergeCells>
  <phoneticPr fontId="33" type="noConversion"/>
  <pageMargins left="0.39370078740157483" right="0.39370078740157483" top="0.74803149606299213" bottom="0.39370078740157483" header="0.31496062992125984" footer="0.31496062992125984"/>
  <pageSetup paperSize="9" scale="35" fitToHeight="100" orientation="portrait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29"/>
  <sheetViews>
    <sheetView view="pageBreakPreview" topLeftCell="A8" zoomScaleNormal="100" zoomScaleSheetLayoutView="100" workbookViewId="0">
      <selection activeCell="H67" sqref="H67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8" hidden="1" customHeight="1" x14ac:dyDescent="0.25">
      <c r="A4" s="102"/>
      <c r="B4" s="103"/>
      <c r="C4" s="5"/>
      <c r="D4" s="104"/>
      <c r="E4" s="104"/>
    </row>
    <row r="5" spans="1:11" ht="17.25" hidden="1" customHeight="1" x14ac:dyDescent="0.25">
      <c r="A5" s="102"/>
      <c r="B5" s="93"/>
      <c r="C5" s="5"/>
      <c r="D5" s="104"/>
      <c r="E5" s="104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0.75" customHeight="1" x14ac:dyDescent="0.25">
      <c r="A9" s="237" t="s">
        <v>389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22" t="s">
        <v>346</v>
      </c>
      <c r="F13" s="193" t="s">
        <v>344</v>
      </c>
      <c r="G13" s="193" t="s">
        <v>345</v>
      </c>
      <c r="H13" s="193" t="s">
        <v>346</v>
      </c>
      <c r="I13" s="193" t="s">
        <v>344</v>
      </c>
      <c r="J13" s="193" t="s">
        <v>345</v>
      </c>
      <c r="K13" s="193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09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3">
        <f>C16</f>
        <v>0</v>
      </c>
      <c r="D15" s="43"/>
      <c r="E15" s="43">
        <f>E16+E26</f>
        <v>10000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f>SUM(C17:C25)</f>
        <v>0</v>
      </c>
      <c r="D16" s="28">
        <v>0</v>
      </c>
      <c r="E16" s="28">
        <f>SUM(E17:E25)</f>
        <v>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>
        <v>0</v>
      </c>
      <c r="D17" s="12">
        <v>0</v>
      </c>
      <c r="E17" s="16">
        <v>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>
        <v>0</v>
      </c>
      <c r="D18" s="12">
        <v>0</v>
      </c>
      <c r="E18" s="16">
        <v>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11">
        <v>0</v>
      </c>
      <c r="D19" s="12">
        <v>0</v>
      </c>
      <c r="E19" s="16"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>
        <v>0</v>
      </c>
      <c r="D20" s="12">
        <v>0</v>
      </c>
      <c r="E20" s="16"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16"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>
        <v>0</v>
      </c>
      <c r="D22" s="12">
        <v>0</v>
      </c>
      <c r="E22" s="16"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16"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/>
      <c r="D24" s="12"/>
      <c r="E24" s="16">
        <f>C24*D24</f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>
        <v>0</v>
      </c>
      <c r="D25" s="12"/>
      <c r="E25" s="16"/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1</v>
      </c>
      <c r="D26" s="28">
        <v>10000</v>
      </c>
      <c r="E26" s="46">
        <v>10000</v>
      </c>
      <c r="F26" s="159"/>
      <c r="G26" s="159"/>
      <c r="H26" s="159"/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63">
        <f>C28+C62+C88+C95+C109+C135+C172</f>
        <v>174</v>
      </c>
      <c r="D27" s="43">
        <v>0</v>
      </c>
      <c r="E27" s="110">
        <f>E28+E62+E88+E95+E109+E135+E172</f>
        <v>860000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31">
        <f>SUM(C29:C61)</f>
        <v>61</v>
      </c>
      <c r="D28" s="32">
        <v>0</v>
      </c>
      <c r="E28" s="46">
        <f>SUM(E29:E61)</f>
        <v>177000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11">
        <v>2</v>
      </c>
      <c r="D29" s="12">
        <v>12000</v>
      </c>
      <c r="E29" s="16">
        <f>C29*D29</f>
        <v>24000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11">
        <v>5</v>
      </c>
      <c r="D30" s="12">
        <v>3000</v>
      </c>
      <c r="E30" s="16">
        <f t="shared" ref="E30:E61" si="0">C30*D30</f>
        <v>15000</v>
      </c>
      <c r="F30" s="159">
        <v>3</v>
      </c>
      <c r="G30" s="159">
        <v>3000</v>
      </c>
      <c r="H30" s="159">
        <v>9000</v>
      </c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11">
        <v>5</v>
      </c>
      <c r="D31" s="12">
        <v>3000</v>
      </c>
      <c r="E31" s="16">
        <f t="shared" si="0"/>
        <v>15000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11">
        <v>5</v>
      </c>
      <c r="D32" s="12">
        <v>2000</v>
      </c>
      <c r="E32" s="16">
        <f t="shared" si="0"/>
        <v>10000</v>
      </c>
      <c r="F32" s="159">
        <v>3</v>
      </c>
      <c r="G32" s="159">
        <v>2600</v>
      </c>
      <c r="H32" s="159">
        <v>7800</v>
      </c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11">
        <v>2</v>
      </c>
      <c r="D33" s="12">
        <v>1500</v>
      </c>
      <c r="E33" s="16">
        <f t="shared" si="0"/>
        <v>3000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11">
        <v>4</v>
      </c>
      <c r="D34" s="12">
        <v>3000</v>
      </c>
      <c r="E34" s="16">
        <f t="shared" si="0"/>
        <v>12000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11">
        <v>10</v>
      </c>
      <c r="D35" s="12">
        <v>1000</v>
      </c>
      <c r="E35" s="16">
        <f t="shared" si="0"/>
        <v>10000</v>
      </c>
      <c r="F35" s="159">
        <v>3</v>
      </c>
      <c r="G35" s="159">
        <v>1500</v>
      </c>
      <c r="H35" s="159">
        <v>4500</v>
      </c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11"/>
      <c r="D36" s="12"/>
      <c r="E36" s="16">
        <f t="shared" si="0"/>
        <v>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11">
        <v>4</v>
      </c>
      <c r="D37" s="12">
        <v>3000</v>
      </c>
      <c r="E37" s="16">
        <f t="shared" si="0"/>
        <v>12000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11">
        <v>1</v>
      </c>
      <c r="D38" s="12">
        <v>5000</v>
      </c>
      <c r="E38" s="16">
        <f t="shared" si="0"/>
        <v>5000</v>
      </c>
      <c r="F38" s="159">
        <v>1</v>
      </c>
      <c r="G38" s="159">
        <v>2770</v>
      </c>
      <c r="H38" s="159">
        <v>2770</v>
      </c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11">
        <v>5</v>
      </c>
      <c r="D39" s="12">
        <v>1500</v>
      </c>
      <c r="E39" s="16">
        <f t="shared" si="0"/>
        <v>7500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11">
        <v>5</v>
      </c>
      <c r="D40" s="12">
        <v>1500</v>
      </c>
      <c r="E40" s="16">
        <f t="shared" si="0"/>
        <v>7500</v>
      </c>
      <c r="F40" s="159"/>
      <c r="G40" s="159"/>
      <c r="H40" s="159"/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11">
        <v>0</v>
      </c>
      <c r="D41" s="12">
        <v>0</v>
      </c>
      <c r="E41" s="16">
        <f t="shared" si="0"/>
        <v>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11">
        <v>3</v>
      </c>
      <c r="D42" s="12">
        <v>8000</v>
      </c>
      <c r="E42" s="16">
        <f t="shared" si="0"/>
        <v>24000</v>
      </c>
      <c r="F42" s="159"/>
      <c r="G42" s="159"/>
      <c r="H42" s="159"/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11">
        <v>0</v>
      </c>
      <c r="D43" s="12">
        <v>0</v>
      </c>
      <c r="E43" s="16">
        <f t="shared" si="0"/>
        <v>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11">
        <v>1</v>
      </c>
      <c r="D44" s="12">
        <v>4000</v>
      </c>
      <c r="E44" s="16">
        <f t="shared" si="0"/>
        <v>4000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11">
        <v>0</v>
      </c>
      <c r="D45" s="12">
        <v>0</v>
      </c>
      <c r="E45" s="16">
        <f t="shared" si="0"/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11">
        <v>0</v>
      </c>
      <c r="D46" s="12">
        <v>0</v>
      </c>
      <c r="E46" s="16">
        <f t="shared" si="0"/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11">
        <v>0</v>
      </c>
      <c r="D47" s="12">
        <v>0</v>
      </c>
      <c r="E47" s="16">
        <f t="shared" si="0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11">
        <v>4</v>
      </c>
      <c r="D48" s="12">
        <v>2000</v>
      </c>
      <c r="E48" s="16">
        <f t="shared" si="0"/>
        <v>8000</v>
      </c>
      <c r="F48" s="159"/>
      <c r="G48" s="159"/>
      <c r="H48" s="159"/>
      <c r="I48" s="159"/>
      <c r="J48" s="159"/>
      <c r="K48" s="159"/>
    </row>
    <row r="49" spans="1:11" x14ac:dyDescent="0.25">
      <c r="A49" s="15">
        <v>1653501021</v>
      </c>
      <c r="B49" s="13" t="s">
        <v>33</v>
      </c>
      <c r="C49" s="11">
        <v>5</v>
      </c>
      <c r="D49" s="12">
        <v>4000</v>
      </c>
      <c r="E49" s="16">
        <f t="shared" si="0"/>
        <v>20000</v>
      </c>
      <c r="F49" s="159"/>
      <c r="G49" s="159"/>
      <c r="H49" s="159"/>
      <c r="I49" s="159"/>
      <c r="J49" s="159"/>
      <c r="K49" s="159"/>
    </row>
    <row r="50" spans="1:11" x14ac:dyDescent="0.25">
      <c r="A50" s="15">
        <v>1653501022</v>
      </c>
      <c r="B50" s="13" t="s">
        <v>34</v>
      </c>
      <c r="C50" s="11">
        <v>0</v>
      </c>
      <c r="D50" s="12">
        <v>0</v>
      </c>
      <c r="E50" s="16">
        <f t="shared" si="0"/>
        <v>0</v>
      </c>
      <c r="F50" s="159"/>
      <c r="G50" s="159"/>
      <c r="H50" s="159"/>
      <c r="I50" s="159"/>
      <c r="J50" s="159"/>
      <c r="K50" s="159"/>
    </row>
    <row r="51" spans="1:11" x14ac:dyDescent="0.25">
      <c r="A51" s="15">
        <v>1653501023</v>
      </c>
      <c r="B51" s="13" t="s">
        <v>36</v>
      </c>
      <c r="C51" s="11">
        <v>0</v>
      </c>
      <c r="D51" s="12">
        <v>0</v>
      </c>
      <c r="E51" s="16">
        <f t="shared" si="0"/>
        <v>0</v>
      </c>
      <c r="F51" s="159"/>
      <c r="G51" s="159"/>
      <c r="H51" s="159"/>
      <c r="I51" s="159"/>
      <c r="J51" s="159"/>
      <c r="K51" s="159"/>
    </row>
    <row r="52" spans="1:11" x14ac:dyDescent="0.25">
      <c r="A52" s="15">
        <v>1653501024</v>
      </c>
      <c r="B52" s="13" t="s">
        <v>37</v>
      </c>
      <c r="C52" s="11">
        <v>0</v>
      </c>
      <c r="D52" s="12">
        <v>0</v>
      </c>
      <c r="E52" s="16">
        <f t="shared" si="0"/>
        <v>0</v>
      </c>
      <c r="F52" s="159"/>
      <c r="G52" s="159"/>
      <c r="H52" s="159"/>
      <c r="I52" s="159"/>
      <c r="J52" s="159"/>
      <c r="K52" s="159"/>
    </row>
    <row r="53" spans="1:11" x14ac:dyDescent="0.25">
      <c r="A53" s="15">
        <v>1653501025</v>
      </c>
      <c r="B53" s="13" t="s">
        <v>38</v>
      </c>
      <c r="C53" s="11">
        <v>0</v>
      </c>
      <c r="D53" s="12">
        <v>0</v>
      </c>
      <c r="E53" s="16">
        <f t="shared" si="0"/>
        <v>0</v>
      </c>
      <c r="F53" s="159"/>
      <c r="G53" s="159"/>
      <c r="H53" s="159"/>
      <c r="I53" s="159"/>
      <c r="J53" s="159"/>
      <c r="K53" s="159"/>
    </row>
    <row r="54" spans="1:11" x14ac:dyDescent="0.25">
      <c r="A54" s="15">
        <v>1653501026</v>
      </c>
      <c r="B54" s="13" t="s">
        <v>39</v>
      </c>
      <c r="C54" s="11">
        <v>0</v>
      </c>
      <c r="D54" s="12">
        <v>0</v>
      </c>
      <c r="E54" s="16">
        <f t="shared" si="0"/>
        <v>0</v>
      </c>
      <c r="F54" s="159"/>
      <c r="G54" s="159"/>
      <c r="H54" s="159"/>
      <c r="I54" s="159"/>
      <c r="J54" s="159"/>
      <c r="K54" s="159"/>
    </row>
    <row r="55" spans="1:11" ht="24" x14ac:dyDescent="0.25">
      <c r="A55" s="15">
        <v>1653501027</v>
      </c>
      <c r="B55" s="13" t="s">
        <v>329</v>
      </c>
      <c r="C55" s="11">
        <v>0</v>
      </c>
      <c r="D55" s="12">
        <v>0</v>
      </c>
      <c r="E55" s="16">
        <f t="shared" si="0"/>
        <v>0</v>
      </c>
      <c r="F55" s="159"/>
      <c r="G55" s="159"/>
      <c r="H55" s="159"/>
      <c r="I55" s="159"/>
      <c r="J55" s="159"/>
      <c r="K55" s="159"/>
    </row>
    <row r="56" spans="1:11" x14ac:dyDescent="0.25">
      <c r="A56" s="15">
        <v>1653501028</v>
      </c>
      <c r="B56" s="13" t="s">
        <v>40</v>
      </c>
      <c r="C56" s="11">
        <v>0</v>
      </c>
      <c r="D56" s="12">
        <v>0</v>
      </c>
      <c r="E56" s="16">
        <f t="shared" si="0"/>
        <v>0</v>
      </c>
      <c r="F56" s="159"/>
      <c r="G56" s="159"/>
      <c r="H56" s="159"/>
      <c r="I56" s="159"/>
      <c r="J56" s="159"/>
      <c r="K56" s="159"/>
    </row>
    <row r="57" spans="1:11" x14ac:dyDescent="0.25">
      <c r="A57" s="15">
        <v>1653501029</v>
      </c>
      <c r="B57" s="13" t="s">
        <v>41</v>
      </c>
      <c r="C57" s="11">
        <v>0</v>
      </c>
      <c r="D57" s="12">
        <v>0</v>
      </c>
      <c r="E57" s="16">
        <f t="shared" si="0"/>
        <v>0</v>
      </c>
      <c r="F57" s="159"/>
      <c r="G57" s="159"/>
      <c r="H57" s="159"/>
      <c r="I57" s="159"/>
      <c r="J57" s="159"/>
      <c r="K57" s="159"/>
    </row>
    <row r="58" spans="1:11" x14ac:dyDescent="0.25">
      <c r="A58" s="15">
        <v>1653501030</v>
      </c>
      <c r="B58" s="13" t="s">
        <v>42</v>
      </c>
      <c r="C58" s="11">
        <v>0</v>
      </c>
      <c r="D58" s="12">
        <v>0</v>
      </c>
      <c r="E58" s="16">
        <f t="shared" si="0"/>
        <v>0</v>
      </c>
      <c r="F58" s="159"/>
      <c r="G58" s="159"/>
      <c r="H58" s="159"/>
      <c r="I58" s="159"/>
      <c r="J58" s="159"/>
      <c r="K58" s="159"/>
    </row>
    <row r="59" spans="1:11" x14ac:dyDescent="0.25">
      <c r="A59" s="15">
        <v>1653501031</v>
      </c>
      <c r="B59" s="13" t="s">
        <v>288</v>
      </c>
      <c r="C59" s="11">
        <v>0</v>
      </c>
      <c r="D59" s="12">
        <v>0</v>
      </c>
      <c r="E59" s="16">
        <f t="shared" si="0"/>
        <v>0</v>
      </c>
      <c r="F59" s="159"/>
      <c r="G59" s="159"/>
      <c r="H59" s="159"/>
      <c r="I59" s="159"/>
      <c r="J59" s="159"/>
      <c r="K59" s="159"/>
    </row>
    <row r="60" spans="1:11" x14ac:dyDescent="0.25">
      <c r="A60" s="15">
        <v>1653501032</v>
      </c>
      <c r="B60" s="13" t="s">
        <v>295</v>
      </c>
      <c r="C60" s="11">
        <v>0</v>
      </c>
      <c r="D60" s="12">
        <v>0</v>
      </c>
      <c r="E60" s="16">
        <f t="shared" si="0"/>
        <v>0</v>
      </c>
      <c r="F60" s="159"/>
      <c r="G60" s="159"/>
      <c r="H60" s="159"/>
      <c r="I60" s="159"/>
      <c r="J60" s="159"/>
      <c r="K60" s="159"/>
    </row>
    <row r="61" spans="1:11" x14ac:dyDescent="0.25">
      <c r="A61" s="15">
        <v>1653501033</v>
      </c>
      <c r="B61" s="13" t="s">
        <v>296</v>
      </c>
      <c r="C61" s="11">
        <v>0</v>
      </c>
      <c r="D61" s="12">
        <v>0</v>
      </c>
      <c r="E61" s="16">
        <f t="shared" si="0"/>
        <v>0</v>
      </c>
      <c r="F61" s="159"/>
      <c r="G61" s="159"/>
      <c r="H61" s="159"/>
      <c r="I61" s="159"/>
      <c r="J61" s="159"/>
      <c r="K61" s="159"/>
    </row>
    <row r="62" spans="1:11" ht="24" x14ac:dyDescent="0.25">
      <c r="A62" s="25" t="s">
        <v>43</v>
      </c>
      <c r="B62" s="26" t="s">
        <v>44</v>
      </c>
      <c r="C62" s="29">
        <f>SUM(C63:C87)</f>
        <v>29</v>
      </c>
      <c r="D62" s="28">
        <v>0</v>
      </c>
      <c r="E62" s="55">
        <f>SUM(E63:E87)</f>
        <v>119500</v>
      </c>
      <c r="F62" s="159"/>
      <c r="G62" s="159"/>
      <c r="H62" s="159"/>
      <c r="I62" s="159"/>
      <c r="J62" s="159"/>
      <c r="K62" s="159"/>
    </row>
    <row r="63" spans="1:11" x14ac:dyDescent="0.25">
      <c r="A63" s="15" t="s">
        <v>45</v>
      </c>
      <c r="B63" s="13" t="s">
        <v>46</v>
      </c>
      <c r="C63" s="11">
        <v>1</v>
      </c>
      <c r="D63" s="12">
        <v>10000</v>
      </c>
      <c r="E63" s="16">
        <f>C63*D63</f>
        <v>10000</v>
      </c>
      <c r="F63" s="159"/>
      <c r="G63" s="159"/>
      <c r="H63" s="159"/>
      <c r="I63" s="159"/>
      <c r="J63" s="159"/>
      <c r="K63" s="159"/>
    </row>
    <row r="64" spans="1:11" x14ac:dyDescent="0.25">
      <c r="A64" s="15" t="s">
        <v>47</v>
      </c>
      <c r="B64" s="13" t="s">
        <v>48</v>
      </c>
      <c r="C64" s="11">
        <v>4</v>
      </c>
      <c r="D64" s="12">
        <v>10000</v>
      </c>
      <c r="E64" s="16">
        <f t="shared" ref="E64:E127" si="1">C64*D64</f>
        <v>40000</v>
      </c>
      <c r="F64" s="159">
        <v>2</v>
      </c>
      <c r="G64" s="159">
        <v>8990</v>
      </c>
      <c r="H64" s="159">
        <v>17980</v>
      </c>
      <c r="I64" s="159"/>
      <c r="J64" s="159"/>
      <c r="K64" s="159"/>
    </row>
    <row r="65" spans="1:11" x14ac:dyDescent="0.25">
      <c r="A65" s="15" t="s">
        <v>49</v>
      </c>
      <c r="B65" s="13" t="s">
        <v>50</v>
      </c>
      <c r="C65" s="11">
        <v>0</v>
      </c>
      <c r="D65" s="12">
        <v>0</v>
      </c>
      <c r="E65" s="16">
        <f t="shared" si="1"/>
        <v>0</v>
      </c>
      <c r="F65" s="159">
        <v>1</v>
      </c>
      <c r="G65" s="159">
        <v>6670</v>
      </c>
      <c r="H65" s="159">
        <v>6670</v>
      </c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11">
        <v>4</v>
      </c>
      <c r="D66" s="12">
        <v>6000</v>
      </c>
      <c r="E66" s="16">
        <f t="shared" si="1"/>
        <v>24000</v>
      </c>
      <c r="F66" s="159">
        <v>2</v>
      </c>
      <c r="G66" s="159">
        <v>3338</v>
      </c>
      <c r="H66" s="159">
        <v>6676</v>
      </c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11">
        <v>0</v>
      </c>
      <c r="D67" s="12">
        <v>0</v>
      </c>
      <c r="E67" s="16">
        <f t="shared" si="1"/>
        <v>0</v>
      </c>
      <c r="F67" s="159"/>
      <c r="G67" s="159"/>
      <c r="H67" s="159"/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11">
        <v>0</v>
      </c>
      <c r="D68" s="12">
        <v>0</v>
      </c>
      <c r="E68" s="16">
        <f t="shared" si="1"/>
        <v>0</v>
      </c>
      <c r="F68" s="159"/>
      <c r="G68" s="159"/>
      <c r="H68" s="159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11">
        <v>0</v>
      </c>
      <c r="D69" s="12">
        <v>0</v>
      </c>
      <c r="E69" s="16">
        <f t="shared" si="1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11">
        <v>2</v>
      </c>
      <c r="D70" s="12">
        <v>7000</v>
      </c>
      <c r="E70" s="16">
        <f t="shared" si="1"/>
        <v>14000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11">
        <v>0</v>
      </c>
      <c r="D71" s="12">
        <v>0</v>
      </c>
      <c r="E71" s="16">
        <f t="shared" si="1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11">
        <v>0</v>
      </c>
      <c r="D72" s="12">
        <v>0</v>
      </c>
      <c r="E72" s="16">
        <f t="shared" si="1"/>
        <v>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11">
        <v>0</v>
      </c>
      <c r="D73" s="12">
        <v>0</v>
      </c>
      <c r="E73" s="16">
        <f t="shared" si="1"/>
        <v>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11">
        <v>6</v>
      </c>
      <c r="D74" s="12">
        <v>2000</v>
      </c>
      <c r="E74" s="16">
        <f t="shared" si="1"/>
        <v>12000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11">
        <v>0</v>
      </c>
      <c r="D75" s="12">
        <v>0</v>
      </c>
      <c r="E75" s="16">
        <f t="shared" si="1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11">
        <v>0</v>
      </c>
      <c r="D76" s="12">
        <v>0</v>
      </c>
      <c r="E76" s="16">
        <f t="shared" si="1"/>
        <v>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11">
        <v>0</v>
      </c>
      <c r="D77" s="12">
        <v>0</v>
      </c>
      <c r="E77" s="16">
        <f t="shared" si="1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11">
        <v>2</v>
      </c>
      <c r="D78" s="12">
        <v>1000</v>
      </c>
      <c r="E78" s="16">
        <f t="shared" si="1"/>
        <v>2000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11">
        <v>0</v>
      </c>
      <c r="D79" s="12">
        <v>0</v>
      </c>
      <c r="E79" s="16">
        <f t="shared" si="1"/>
        <v>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11">
        <v>0</v>
      </c>
      <c r="D80" s="12">
        <v>0</v>
      </c>
      <c r="E80" s="16">
        <f t="shared" si="1"/>
        <v>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11">
        <v>0</v>
      </c>
      <c r="D81" s="12">
        <v>0</v>
      </c>
      <c r="E81" s="16">
        <f t="shared" si="1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11">
        <v>5</v>
      </c>
      <c r="D82" s="12">
        <v>1500</v>
      </c>
      <c r="E82" s="16">
        <f t="shared" si="1"/>
        <v>7500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11">
        <v>0</v>
      </c>
      <c r="D83" s="12">
        <v>0</v>
      </c>
      <c r="E83" s="16">
        <f t="shared" si="1"/>
        <v>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11">
        <v>5</v>
      </c>
      <c r="D84" s="12">
        <v>2000</v>
      </c>
      <c r="E84" s="16">
        <f t="shared" si="1"/>
        <v>10000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11">
        <v>0</v>
      </c>
      <c r="D85" s="12">
        <v>0</v>
      </c>
      <c r="E85" s="16">
        <f t="shared" si="1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11">
        <v>0</v>
      </c>
      <c r="D86" s="12">
        <v>0</v>
      </c>
      <c r="E86" s="16">
        <f t="shared" si="1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11">
        <v>0</v>
      </c>
      <c r="D87" s="12">
        <v>0</v>
      </c>
      <c r="E87" s="16">
        <f t="shared" si="1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f>SUM(C89:C94)</f>
        <v>11</v>
      </c>
      <c r="D88" s="55">
        <v>0</v>
      </c>
      <c r="E88" s="55">
        <f>SUM(E89:E94)</f>
        <v>157000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11">
        <v>0</v>
      </c>
      <c r="D89" s="12">
        <v>0</v>
      </c>
      <c r="E89" s="16">
        <f t="shared" si="1"/>
        <v>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11">
        <v>4</v>
      </c>
      <c r="D90" s="12">
        <v>2000</v>
      </c>
      <c r="E90" s="16">
        <f t="shared" si="1"/>
        <v>8000</v>
      </c>
      <c r="F90" s="159"/>
      <c r="G90" s="159"/>
      <c r="H90" s="159"/>
      <c r="I90" s="159"/>
      <c r="J90" s="159"/>
      <c r="K90" s="159"/>
    </row>
    <row r="91" spans="1:11" x14ac:dyDescent="0.25">
      <c r="A91" s="15" t="s">
        <v>96</v>
      </c>
      <c r="B91" s="13" t="s">
        <v>97</v>
      </c>
      <c r="C91" s="11">
        <v>0</v>
      </c>
      <c r="D91" s="12">
        <v>0</v>
      </c>
      <c r="E91" s="16">
        <f t="shared" si="1"/>
        <v>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11">
        <v>4</v>
      </c>
      <c r="D92" s="12">
        <v>35000</v>
      </c>
      <c r="E92" s="16">
        <f t="shared" si="1"/>
        <v>140000</v>
      </c>
      <c r="F92" s="159"/>
      <c r="G92" s="159"/>
      <c r="H92" s="159"/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11">
        <v>0</v>
      </c>
      <c r="D93" s="12">
        <v>0</v>
      </c>
      <c r="E93" s="16">
        <f t="shared" si="1"/>
        <v>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11">
        <v>3</v>
      </c>
      <c r="D94" s="12">
        <v>3000</v>
      </c>
      <c r="E94" s="16">
        <f t="shared" si="1"/>
        <v>9000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f>SUM(C96:C108)</f>
        <v>15</v>
      </c>
      <c r="D95" s="28">
        <v>0</v>
      </c>
      <c r="E95" s="55">
        <f>SUM(E96:E108)</f>
        <v>77000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11">
        <v>0</v>
      </c>
      <c r="D96" s="12">
        <v>0</v>
      </c>
      <c r="E96" s="16">
        <f t="shared" si="1"/>
        <v>0</v>
      </c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11">
        <v>3</v>
      </c>
      <c r="D97" s="12">
        <v>15000</v>
      </c>
      <c r="E97" s="16">
        <f t="shared" si="1"/>
        <v>45000</v>
      </c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11">
        <v>2</v>
      </c>
      <c r="D98" s="12">
        <v>6000</v>
      </c>
      <c r="E98" s="16">
        <f t="shared" si="1"/>
        <v>12000</v>
      </c>
      <c r="F98" s="159">
        <v>2</v>
      </c>
      <c r="G98" s="159">
        <v>3377</v>
      </c>
      <c r="H98" s="159">
        <v>6754</v>
      </c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11">
        <v>0</v>
      </c>
      <c r="D99" s="12">
        <v>0</v>
      </c>
      <c r="E99" s="16">
        <f t="shared" si="1"/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11">
        <v>10</v>
      </c>
      <c r="D100" s="12">
        <v>2000</v>
      </c>
      <c r="E100" s="16">
        <f t="shared" si="1"/>
        <v>20000</v>
      </c>
      <c r="F100" s="159"/>
      <c r="G100" s="159"/>
      <c r="H100" s="159"/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11">
        <v>0</v>
      </c>
      <c r="D101" s="12">
        <v>0</v>
      </c>
      <c r="E101" s="16">
        <f t="shared" si="1"/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11">
        <v>0</v>
      </c>
      <c r="D102" s="12">
        <v>0</v>
      </c>
      <c r="E102" s="16">
        <f t="shared" si="1"/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11">
        <v>0</v>
      </c>
      <c r="D103" s="12">
        <v>0</v>
      </c>
      <c r="E103" s="16">
        <f t="shared" si="1"/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11">
        <v>0</v>
      </c>
      <c r="D104" s="12">
        <v>0</v>
      </c>
      <c r="E104" s="16">
        <f t="shared" si="1"/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11">
        <v>0</v>
      </c>
      <c r="D105" s="12">
        <v>0</v>
      </c>
      <c r="E105" s="16">
        <f t="shared" si="1"/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11"/>
      <c r="D106" s="12"/>
      <c r="E106" s="16">
        <f t="shared" si="1"/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11">
        <v>0</v>
      </c>
      <c r="D107" s="12">
        <v>0</v>
      </c>
      <c r="E107" s="16">
        <f t="shared" si="1"/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11">
        <v>0</v>
      </c>
      <c r="D108" s="12">
        <v>0</v>
      </c>
      <c r="E108" s="16">
        <f t="shared" si="1"/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f>SUM(C110:C134)</f>
        <v>16</v>
      </c>
      <c r="D109" s="55">
        <v>0</v>
      </c>
      <c r="E109" s="55">
        <f>SUM(E110:E134)</f>
        <v>181000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11">
        <v>0</v>
      </c>
      <c r="D110" s="12">
        <v>0</v>
      </c>
      <c r="E110" s="16">
        <f t="shared" si="1"/>
        <v>0</v>
      </c>
      <c r="F110" s="159"/>
      <c r="G110" s="159"/>
      <c r="H110" s="159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11">
        <v>0</v>
      </c>
      <c r="D111" s="12">
        <v>0</v>
      </c>
      <c r="E111" s="16">
        <f t="shared" si="1"/>
        <v>0</v>
      </c>
      <c r="F111" s="159">
        <v>23</v>
      </c>
      <c r="G111" s="159">
        <f>2200+3*1240+19*1185</f>
        <v>28435</v>
      </c>
      <c r="H111" s="159">
        <f>G111</f>
        <v>28435</v>
      </c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11">
        <v>3</v>
      </c>
      <c r="D112" s="12">
        <v>2000</v>
      </c>
      <c r="E112" s="16">
        <f t="shared" si="1"/>
        <v>6000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11">
        <v>3</v>
      </c>
      <c r="D113" s="12">
        <v>1500</v>
      </c>
      <c r="E113" s="16">
        <f t="shared" si="1"/>
        <v>4500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11">
        <v>0</v>
      </c>
      <c r="D114" s="12">
        <v>0</v>
      </c>
      <c r="E114" s="16">
        <f t="shared" si="1"/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11">
        <v>0</v>
      </c>
      <c r="D115" s="12">
        <v>0</v>
      </c>
      <c r="E115" s="16">
        <f t="shared" si="1"/>
        <v>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1</v>
      </c>
      <c r="D116" s="12">
        <v>150000</v>
      </c>
      <c r="E116" s="16">
        <f t="shared" si="1"/>
        <v>150000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>
        <v>0</v>
      </c>
      <c r="D117" s="12">
        <v>0</v>
      </c>
      <c r="E117" s="16">
        <f t="shared" si="1"/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16">
        <f t="shared" si="1"/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16">
        <f t="shared" si="1"/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16">
        <f t="shared" si="1"/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>
        <v>2</v>
      </c>
      <c r="D121" s="12">
        <v>3000</v>
      </c>
      <c r="E121" s="16">
        <f t="shared" si="1"/>
        <v>6000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0</v>
      </c>
      <c r="D122" s="12">
        <v>0</v>
      </c>
      <c r="E122" s="16">
        <f t="shared" si="1"/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16">
        <f t="shared" si="1"/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1</v>
      </c>
      <c r="D124" s="12">
        <v>2000</v>
      </c>
      <c r="E124" s="16">
        <f t="shared" si="1"/>
        <v>2000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>
        <v>1</v>
      </c>
      <c r="D125" s="12">
        <v>5000</v>
      </c>
      <c r="E125" s="16">
        <f t="shared" si="1"/>
        <v>5000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16">
        <f t="shared" si="1"/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16">
        <f t="shared" si="1"/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>
        <v>0</v>
      </c>
      <c r="D128" s="12">
        <v>0</v>
      </c>
      <c r="E128" s="16">
        <f t="shared" ref="E128:E134" si="2">C128*D128</f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>
        <v>0</v>
      </c>
      <c r="D129" s="12">
        <v>0</v>
      </c>
      <c r="E129" s="16">
        <f t="shared" si="2"/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>
        <v>5</v>
      </c>
      <c r="D130" s="12">
        <v>1500</v>
      </c>
      <c r="E130" s="16">
        <f t="shared" si="2"/>
        <v>7500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/>
      <c r="D131" s="12"/>
      <c r="E131" s="16">
        <f t="shared" si="2"/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>
        <v>0</v>
      </c>
      <c r="D132" s="12">
        <v>0</v>
      </c>
      <c r="E132" s="16">
        <f t="shared" si="2"/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>
        <v>0</v>
      </c>
      <c r="D133" s="12">
        <v>0</v>
      </c>
      <c r="E133" s="16">
        <f t="shared" si="2"/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>
        <v>0</v>
      </c>
      <c r="D134" s="12">
        <v>0</v>
      </c>
      <c r="E134" s="16">
        <f t="shared" si="2"/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41</v>
      </c>
      <c r="D135" s="28"/>
      <c r="E135" s="28">
        <f>SUM(E136:E171)</f>
        <v>145500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11">
        <v>0</v>
      </c>
      <c r="D136" s="12">
        <v>0</v>
      </c>
      <c r="E136" s="16">
        <f t="shared" ref="E136:E171" si="3">C136*D136</f>
        <v>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11">
        <v>1</v>
      </c>
      <c r="D137" s="12">
        <v>2000</v>
      </c>
      <c r="E137" s="16">
        <f t="shared" si="3"/>
        <v>2000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11">
        <v>4</v>
      </c>
      <c r="D138" s="12">
        <v>3000</v>
      </c>
      <c r="E138" s="16">
        <f t="shared" si="3"/>
        <v>12000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11">
        <v>0</v>
      </c>
      <c r="D139" s="12">
        <v>0</v>
      </c>
      <c r="E139" s="16">
        <f t="shared" si="3"/>
        <v>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11">
        <v>0</v>
      </c>
      <c r="D140" s="12">
        <v>0</v>
      </c>
      <c r="E140" s="16">
        <f t="shared" si="3"/>
        <v>0</v>
      </c>
      <c r="F140" s="159"/>
      <c r="G140" s="159"/>
      <c r="H140" s="159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11">
        <v>1</v>
      </c>
      <c r="D141" s="12">
        <v>5000</v>
      </c>
      <c r="E141" s="16">
        <f t="shared" si="3"/>
        <v>5000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11">
        <v>0</v>
      </c>
      <c r="D142" s="12">
        <v>0</v>
      </c>
      <c r="E142" s="16">
        <f t="shared" si="3"/>
        <v>0</v>
      </c>
      <c r="F142" s="159"/>
      <c r="G142" s="159"/>
      <c r="H142" s="159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11">
        <v>1</v>
      </c>
      <c r="D143" s="12">
        <v>2000</v>
      </c>
      <c r="E143" s="16">
        <f t="shared" si="3"/>
        <v>2000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11">
        <v>0</v>
      </c>
      <c r="D144" s="12">
        <v>0</v>
      </c>
      <c r="E144" s="16">
        <f t="shared" si="3"/>
        <v>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0</v>
      </c>
      <c r="D145" s="12">
        <v>0</v>
      </c>
      <c r="E145" s="16">
        <f t="shared" si="3"/>
        <v>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1</v>
      </c>
      <c r="D146" s="12">
        <v>2000</v>
      </c>
      <c r="E146" s="16">
        <f t="shared" si="3"/>
        <v>2000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1</v>
      </c>
      <c r="D147" s="12">
        <v>5000</v>
      </c>
      <c r="E147" s="16">
        <f t="shared" si="3"/>
        <v>5000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11">
        <v>0</v>
      </c>
      <c r="D148" s="12">
        <v>0</v>
      </c>
      <c r="E148" s="16">
        <f t="shared" si="3"/>
        <v>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1</v>
      </c>
      <c r="D149" s="12">
        <v>2000</v>
      </c>
      <c r="E149" s="16">
        <f t="shared" si="3"/>
        <v>2000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12">
        <v>0</v>
      </c>
      <c r="E150" s="16">
        <f t="shared" si="3"/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11">
        <v>0</v>
      </c>
      <c r="D151" s="12">
        <v>0</v>
      </c>
      <c r="E151" s="16">
        <f t="shared" si="3"/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>
        <v>0</v>
      </c>
      <c r="D152" s="12">
        <v>0</v>
      </c>
      <c r="E152" s="16">
        <f t="shared" si="3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0</v>
      </c>
      <c r="D153" s="12">
        <v>0</v>
      </c>
      <c r="E153" s="16">
        <f t="shared" si="3"/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12">
        <v>0</v>
      </c>
      <c r="E154" s="16">
        <f t="shared" si="3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>
        <v>0</v>
      </c>
      <c r="D155" s="12">
        <v>0</v>
      </c>
      <c r="E155" s="16">
        <f t="shared" si="3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>
        <v>0</v>
      </c>
      <c r="D156" s="12">
        <v>0</v>
      </c>
      <c r="E156" s="16">
        <f t="shared" si="3"/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>
        <v>0</v>
      </c>
      <c r="D157" s="12">
        <v>0</v>
      </c>
      <c r="E157" s="16">
        <f t="shared" si="3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12">
        <v>0</v>
      </c>
      <c r="E158" s="16">
        <f t="shared" si="3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0</v>
      </c>
      <c r="D159" s="12">
        <v>0</v>
      </c>
      <c r="E159" s="16">
        <f t="shared" si="3"/>
        <v>0</v>
      </c>
      <c r="F159" s="159">
        <v>2</v>
      </c>
      <c r="G159" s="159">
        <f>4450+6000</f>
        <v>10450</v>
      </c>
      <c r="H159" s="159">
        <f>G159</f>
        <v>10450</v>
      </c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>
        <v>0</v>
      </c>
      <c r="D160" s="12">
        <v>0</v>
      </c>
      <c r="E160" s="16">
        <f t="shared" si="3"/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1">
        <v>4</v>
      </c>
      <c r="D161" s="12">
        <v>2500</v>
      </c>
      <c r="E161" s="16">
        <f t="shared" si="3"/>
        <v>10000</v>
      </c>
      <c r="F161" s="159"/>
      <c r="G161" s="159"/>
      <c r="H161" s="159"/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11">
        <v>2</v>
      </c>
      <c r="D162" s="12">
        <v>6000</v>
      </c>
      <c r="E162" s="16">
        <f t="shared" si="3"/>
        <v>12000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1">
        <v>10</v>
      </c>
      <c r="D163" s="12">
        <v>1500</v>
      </c>
      <c r="E163" s="16">
        <f t="shared" si="3"/>
        <v>15000</v>
      </c>
      <c r="F163" s="159"/>
      <c r="G163" s="159"/>
      <c r="H163" s="159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11">
        <v>4</v>
      </c>
      <c r="D164" s="12">
        <v>1000</v>
      </c>
      <c r="E164" s="16">
        <f t="shared" si="3"/>
        <v>4000</v>
      </c>
      <c r="F164" s="159">
        <v>6</v>
      </c>
      <c r="G164" s="159">
        <f>610*2+4*530</f>
        <v>3340</v>
      </c>
      <c r="H164" s="159">
        <f>G164</f>
        <v>3340</v>
      </c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11">
        <v>4</v>
      </c>
      <c r="D165" s="12">
        <v>7000</v>
      </c>
      <c r="E165" s="16">
        <f t="shared" si="3"/>
        <v>28000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>
        <v>2</v>
      </c>
      <c r="D166" s="12">
        <v>15000</v>
      </c>
      <c r="E166" s="16">
        <f t="shared" si="3"/>
        <v>30000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2</v>
      </c>
      <c r="D167" s="12">
        <v>2000</v>
      </c>
      <c r="E167" s="16">
        <f t="shared" si="3"/>
        <v>4000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>
        <v>1</v>
      </c>
      <c r="D168" s="12">
        <v>1500</v>
      </c>
      <c r="E168" s="16">
        <f t="shared" si="3"/>
        <v>1500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>
        <v>1</v>
      </c>
      <c r="D169" s="12">
        <v>7000</v>
      </c>
      <c r="E169" s="16">
        <f t="shared" si="3"/>
        <v>7000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1</v>
      </c>
      <c r="D170" s="12">
        <v>4000</v>
      </c>
      <c r="E170" s="16">
        <f t="shared" si="3"/>
        <v>4000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0</v>
      </c>
      <c r="D171" s="12">
        <v>0</v>
      </c>
      <c r="E171" s="16">
        <f t="shared" si="3"/>
        <v>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f>SUM(C173:C180)</f>
        <v>1</v>
      </c>
      <c r="D172" s="28">
        <v>0</v>
      </c>
      <c r="E172" s="55">
        <f>SUM(E173:E180)</f>
        <v>3000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16">
        <f t="shared" ref="E173:E180" si="4">C173*D173</f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>
        <v>0</v>
      </c>
      <c r="D174" s="12">
        <v>0</v>
      </c>
      <c r="E174" s="16">
        <f t="shared" si="4"/>
        <v>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>
        <v>0</v>
      </c>
      <c r="D175" s="12">
        <v>0</v>
      </c>
      <c r="E175" s="16">
        <f t="shared" si="4"/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1</v>
      </c>
      <c r="D176" s="12">
        <v>3000</v>
      </c>
      <c r="E176" s="16">
        <f t="shared" si="4"/>
        <v>3000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>
        <v>0</v>
      </c>
      <c r="D177" s="12">
        <v>0</v>
      </c>
      <c r="E177" s="16">
        <f t="shared" si="4"/>
        <v>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16">
        <f t="shared" si="4"/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16">
        <f t="shared" si="4"/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16">
        <f t="shared" si="4"/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111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55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16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16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16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16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16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55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16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55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16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16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16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16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16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16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16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46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16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16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16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11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98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16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16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16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16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16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16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16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16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16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16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16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16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16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16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16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16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16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16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16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46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16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6">
        <f>C15+C27</f>
        <v>174</v>
      </c>
      <c r="D225" s="67"/>
      <c r="E225" s="67">
        <f>E15+E27</f>
        <v>870000</v>
      </c>
      <c r="F225" s="188">
        <f>SUM(F15:F224)</f>
        <v>48</v>
      </c>
      <c r="G225" s="188"/>
      <c r="H225" s="188">
        <f t="shared" ref="H225:K225" si="5">SUM(H15:H224)</f>
        <v>104375</v>
      </c>
      <c r="I225" s="188">
        <f t="shared" si="5"/>
        <v>0</v>
      </c>
      <c r="J225" s="188"/>
      <c r="K225" s="188">
        <f t="shared" si="5"/>
        <v>0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3">
      <c r="B228" s="10"/>
      <c r="C228" s="17"/>
      <c r="D228" s="53"/>
      <c r="E228" s="52"/>
      <c r="F228" s="50"/>
    </row>
    <row r="229" spans="1:11" x14ac:dyDescent="0.25">
      <c r="C229" s="4">
        <f>'[2]00498'!$C$218</f>
        <v>231</v>
      </c>
      <c r="E229" s="9">
        <f>'[2]00498'!$E$218</f>
        <v>1300000</v>
      </c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58" fitToHeight="10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29"/>
  <sheetViews>
    <sheetView view="pageBreakPreview" topLeftCell="A8" zoomScaleNormal="100" zoomScaleSheetLayoutView="100" workbookViewId="0">
      <selection activeCell="B100" sqref="B1:B1048576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7.25" hidden="1" customHeight="1" x14ac:dyDescent="0.25">
      <c r="A4" s="102"/>
      <c r="B4" s="93"/>
      <c r="C4" s="5"/>
      <c r="D4" s="104"/>
      <c r="E4" s="104"/>
    </row>
    <row r="5" spans="1:11" ht="4.5" hidden="1" customHeight="1" x14ac:dyDescent="0.25">
      <c r="A5" s="1"/>
      <c r="B5" s="1"/>
      <c r="C5" s="5"/>
      <c r="D5" s="7"/>
      <c r="E5" s="8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3.75" customHeight="1" x14ac:dyDescent="0.25">
      <c r="A9" s="237" t="s">
        <v>390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22" t="s">
        <v>346</v>
      </c>
      <c r="F13" s="193" t="s">
        <v>344</v>
      </c>
      <c r="G13" s="193" t="s">
        <v>345</v>
      </c>
      <c r="H13" s="193" t="s">
        <v>346</v>
      </c>
      <c r="I13" s="193" t="s">
        <v>344</v>
      </c>
      <c r="J13" s="193" t="s">
        <v>345</v>
      </c>
      <c r="K13" s="193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09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3">
        <f>C16</f>
        <v>0</v>
      </c>
      <c r="D15" s="43"/>
      <c r="E15" s="43">
        <f>E16+E26</f>
        <v>7000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f>SUM(C17:C25)</f>
        <v>0</v>
      </c>
      <c r="D16" s="28">
        <v>0</v>
      </c>
      <c r="E16" s="28">
        <f>SUM(E17:E25)</f>
        <v>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/>
      <c r="D17" s="80"/>
      <c r="E17" s="16">
        <f>C17*D17</f>
        <v>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>
        <v>0</v>
      </c>
      <c r="D18" s="12">
        <v>0</v>
      </c>
      <c r="E18" s="16">
        <v>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11">
        <v>0</v>
      </c>
      <c r="D19" s="12">
        <v>0</v>
      </c>
      <c r="E19" s="16"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>
        <v>0</v>
      </c>
      <c r="D20" s="12">
        <v>0</v>
      </c>
      <c r="E20" s="16"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16"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>
        <v>0</v>
      </c>
      <c r="D22" s="12">
        <v>0</v>
      </c>
      <c r="E22" s="16"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16"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>
        <v>0</v>
      </c>
      <c r="D24" s="12">
        <v>0</v>
      </c>
      <c r="E24" s="16"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>
        <v>0</v>
      </c>
      <c r="D25" s="12"/>
      <c r="E25" s="16"/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1</v>
      </c>
      <c r="D26" s="28">
        <v>7000</v>
      </c>
      <c r="E26" s="46">
        <f>C26*D26</f>
        <v>7000</v>
      </c>
      <c r="F26" s="159"/>
      <c r="G26" s="159"/>
      <c r="H26" s="159"/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63">
        <f>C28+C62+C88+C95+C109+C135+C172</f>
        <v>135</v>
      </c>
      <c r="D27" s="43">
        <v>0</v>
      </c>
      <c r="E27" s="110">
        <f>E28+E62+E88+E95+E109+E135+E172</f>
        <v>398250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31">
        <f>SUM(C29:C61)</f>
        <v>26</v>
      </c>
      <c r="D28" s="32">
        <v>0</v>
      </c>
      <c r="E28" s="46">
        <f>SUM(E29:E61)</f>
        <v>47200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11">
        <v>0</v>
      </c>
      <c r="D29" s="12">
        <v>0</v>
      </c>
      <c r="E29" s="16">
        <v>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11">
        <v>0</v>
      </c>
      <c r="D30" s="12">
        <v>0</v>
      </c>
      <c r="E30" s="16">
        <v>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11">
        <v>0</v>
      </c>
      <c r="D31" s="12">
        <v>0</v>
      </c>
      <c r="E31" s="16">
        <v>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11">
        <v>0</v>
      </c>
      <c r="D32" s="12">
        <v>0</v>
      </c>
      <c r="E32" s="16">
        <v>0</v>
      </c>
      <c r="F32" s="159"/>
      <c r="G32" s="159"/>
      <c r="H32" s="159"/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11">
        <v>0</v>
      </c>
      <c r="D33" s="12">
        <v>0</v>
      </c>
      <c r="E33" s="16">
        <v>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11">
        <v>0</v>
      </c>
      <c r="D34" s="12">
        <v>0</v>
      </c>
      <c r="E34" s="16">
        <v>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11">
        <v>0</v>
      </c>
      <c r="D35" s="12">
        <v>0</v>
      </c>
      <c r="E35" s="16">
        <v>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11">
        <v>0</v>
      </c>
      <c r="D36" s="12">
        <v>0</v>
      </c>
      <c r="E36" s="16">
        <v>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11">
        <v>0</v>
      </c>
      <c r="D37" s="12">
        <v>0</v>
      </c>
      <c r="E37" s="16">
        <v>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11">
        <v>2</v>
      </c>
      <c r="D38" s="12">
        <v>3800</v>
      </c>
      <c r="E38" s="16">
        <f>C38*D38</f>
        <v>7600</v>
      </c>
      <c r="F38" s="159"/>
      <c r="G38" s="159"/>
      <c r="H38" s="159"/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11">
        <v>10</v>
      </c>
      <c r="D39" s="12">
        <v>1500</v>
      </c>
      <c r="E39" s="16">
        <f t="shared" ref="E39:E102" si="0">C39*D39</f>
        <v>15000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11">
        <v>10</v>
      </c>
      <c r="D40" s="12">
        <v>1000</v>
      </c>
      <c r="E40" s="16">
        <f t="shared" si="0"/>
        <v>10000</v>
      </c>
      <c r="F40" s="159"/>
      <c r="G40" s="159"/>
      <c r="H40" s="159"/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11">
        <v>0</v>
      </c>
      <c r="D41" s="12">
        <v>0</v>
      </c>
      <c r="E41" s="16">
        <f t="shared" si="0"/>
        <v>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11">
        <v>0</v>
      </c>
      <c r="D42" s="12">
        <v>0</v>
      </c>
      <c r="E42" s="16">
        <f t="shared" si="0"/>
        <v>0</v>
      </c>
      <c r="F42" s="159"/>
      <c r="G42" s="159"/>
      <c r="H42" s="159"/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11">
        <v>0</v>
      </c>
      <c r="D43" s="12">
        <v>0</v>
      </c>
      <c r="E43" s="16">
        <f t="shared" si="0"/>
        <v>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11">
        <v>0</v>
      </c>
      <c r="D44" s="12">
        <v>0</v>
      </c>
      <c r="E44" s="16">
        <f t="shared" si="0"/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11">
        <v>0</v>
      </c>
      <c r="D45" s="12">
        <v>0</v>
      </c>
      <c r="E45" s="16">
        <f t="shared" si="0"/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11">
        <v>0</v>
      </c>
      <c r="D46" s="12">
        <v>0</v>
      </c>
      <c r="E46" s="16">
        <f t="shared" si="0"/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11">
        <v>0</v>
      </c>
      <c r="D47" s="12">
        <v>0</v>
      </c>
      <c r="E47" s="16">
        <f t="shared" si="0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11">
        <v>3</v>
      </c>
      <c r="D48" s="12">
        <v>2500</v>
      </c>
      <c r="E48" s="16">
        <f t="shared" si="0"/>
        <v>7500</v>
      </c>
      <c r="F48" s="159"/>
      <c r="G48" s="159"/>
      <c r="H48" s="159"/>
      <c r="I48" s="159"/>
      <c r="J48" s="159"/>
      <c r="K48" s="159"/>
    </row>
    <row r="49" spans="1:11" x14ac:dyDescent="0.25">
      <c r="A49" s="15">
        <v>1653501021</v>
      </c>
      <c r="B49" s="13" t="s">
        <v>33</v>
      </c>
      <c r="C49" s="11">
        <v>0</v>
      </c>
      <c r="D49" s="12">
        <v>0</v>
      </c>
      <c r="E49" s="16">
        <f t="shared" si="0"/>
        <v>0</v>
      </c>
      <c r="F49" s="159">
        <v>2</v>
      </c>
      <c r="G49" s="159">
        <v>2950</v>
      </c>
      <c r="H49" s="159">
        <v>5900</v>
      </c>
      <c r="I49" s="159"/>
      <c r="J49" s="159"/>
      <c r="K49" s="159"/>
    </row>
    <row r="50" spans="1:11" x14ac:dyDescent="0.25">
      <c r="A50" s="15">
        <v>1653501022</v>
      </c>
      <c r="B50" s="13" t="s">
        <v>34</v>
      </c>
      <c r="C50" s="11">
        <v>0</v>
      </c>
      <c r="D50" s="12">
        <v>0</v>
      </c>
      <c r="E50" s="16">
        <f t="shared" si="0"/>
        <v>0</v>
      </c>
      <c r="F50" s="159"/>
      <c r="G50" s="159"/>
      <c r="H50" s="159"/>
      <c r="I50" s="159"/>
      <c r="J50" s="159"/>
      <c r="K50" s="159"/>
    </row>
    <row r="51" spans="1:11" x14ac:dyDescent="0.25">
      <c r="A51" s="15">
        <v>1653501023</v>
      </c>
      <c r="B51" s="13" t="s">
        <v>36</v>
      </c>
      <c r="C51" s="11">
        <v>0</v>
      </c>
      <c r="D51" s="12">
        <v>0</v>
      </c>
      <c r="E51" s="16">
        <f t="shared" si="0"/>
        <v>0</v>
      </c>
      <c r="F51" s="159"/>
      <c r="G51" s="159"/>
      <c r="H51" s="159"/>
      <c r="I51" s="159"/>
      <c r="J51" s="159"/>
      <c r="K51" s="159"/>
    </row>
    <row r="52" spans="1:11" x14ac:dyDescent="0.25">
      <c r="A52" s="15">
        <v>1653501024</v>
      </c>
      <c r="B52" s="13" t="s">
        <v>37</v>
      </c>
      <c r="C52" s="11">
        <v>0</v>
      </c>
      <c r="D52" s="12">
        <v>0</v>
      </c>
      <c r="E52" s="16">
        <f t="shared" si="0"/>
        <v>0</v>
      </c>
      <c r="F52" s="159"/>
      <c r="G52" s="159"/>
      <c r="H52" s="159"/>
      <c r="I52" s="159"/>
      <c r="J52" s="159"/>
      <c r="K52" s="159"/>
    </row>
    <row r="53" spans="1:11" x14ac:dyDescent="0.25">
      <c r="A53" s="15">
        <v>1653501025</v>
      </c>
      <c r="B53" s="13" t="s">
        <v>38</v>
      </c>
      <c r="C53" s="11">
        <v>0</v>
      </c>
      <c r="D53" s="12">
        <v>0</v>
      </c>
      <c r="E53" s="16">
        <f t="shared" si="0"/>
        <v>0</v>
      </c>
      <c r="F53" s="159"/>
      <c r="G53" s="159"/>
      <c r="H53" s="159"/>
      <c r="I53" s="159"/>
      <c r="J53" s="159"/>
      <c r="K53" s="159"/>
    </row>
    <row r="54" spans="1:11" x14ac:dyDescent="0.25">
      <c r="A54" s="15">
        <v>1653501026</v>
      </c>
      <c r="B54" s="13" t="s">
        <v>39</v>
      </c>
      <c r="C54" s="11">
        <v>0</v>
      </c>
      <c r="D54" s="12">
        <v>0</v>
      </c>
      <c r="E54" s="16">
        <f t="shared" si="0"/>
        <v>0</v>
      </c>
      <c r="F54" s="159"/>
      <c r="G54" s="159"/>
      <c r="H54" s="159"/>
      <c r="I54" s="159"/>
      <c r="J54" s="159"/>
      <c r="K54" s="159"/>
    </row>
    <row r="55" spans="1:11" ht="24" x14ac:dyDescent="0.25">
      <c r="A55" s="15">
        <v>1653501027</v>
      </c>
      <c r="B55" s="13" t="s">
        <v>329</v>
      </c>
      <c r="C55" s="11">
        <v>0</v>
      </c>
      <c r="D55" s="12">
        <v>0</v>
      </c>
      <c r="E55" s="16">
        <f t="shared" si="0"/>
        <v>0</v>
      </c>
      <c r="F55" s="159"/>
      <c r="G55" s="159"/>
      <c r="H55" s="159"/>
      <c r="I55" s="159"/>
      <c r="J55" s="159"/>
      <c r="K55" s="159"/>
    </row>
    <row r="56" spans="1:11" x14ac:dyDescent="0.25">
      <c r="A56" s="15">
        <v>1653501028</v>
      </c>
      <c r="B56" s="13" t="s">
        <v>40</v>
      </c>
      <c r="C56" s="11">
        <v>0</v>
      </c>
      <c r="D56" s="12">
        <v>0</v>
      </c>
      <c r="E56" s="16">
        <f t="shared" si="0"/>
        <v>0</v>
      </c>
      <c r="F56" s="159"/>
      <c r="G56" s="159"/>
      <c r="H56" s="159"/>
      <c r="I56" s="159"/>
      <c r="J56" s="159"/>
      <c r="K56" s="159"/>
    </row>
    <row r="57" spans="1:11" x14ac:dyDescent="0.25">
      <c r="A57" s="15">
        <v>1653501029</v>
      </c>
      <c r="B57" s="13" t="s">
        <v>41</v>
      </c>
      <c r="C57" s="11">
        <v>1</v>
      </c>
      <c r="D57" s="12">
        <v>7100</v>
      </c>
      <c r="E57" s="16">
        <f t="shared" si="0"/>
        <v>7100</v>
      </c>
      <c r="F57" s="159"/>
      <c r="G57" s="159"/>
      <c r="H57" s="159"/>
      <c r="I57" s="159"/>
      <c r="J57" s="159"/>
      <c r="K57" s="159"/>
    </row>
    <row r="58" spans="1:11" x14ac:dyDescent="0.25">
      <c r="A58" s="15">
        <v>1653501030</v>
      </c>
      <c r="B58" s="13" t="s">
        <v>42</v>
      </c>
      <c r="C58" s="11">
        <v>0</v>
      </c>
      <c r="D58" s="12">
        <v>0</v>
      </c>
      <c r="E58" s="16">
        <f t="shared" si="0"/>
        <v>0</v>
      </c>
      <c r="F58" s="159"/>
      <c r="G58" s="159"/>
      <c r="H58" s="159"/>
      <c r="I58" s="159"/>
      <c r="J58" s="159"/>
      <c r="K58" s="159"/>
    </row>
    <row r="59" spans="1:11" x14ac:dyDescent="0.25">
      <c r="A59" s="15">
        <v>1653501031</v>
      </c>
      <c r="B59" s="13" t="s">
        <v>288</v>
      </c>
      <c r="C59" s="11">
        <v>0</v>
      </c>
      <c r="D59" s="12">
        <v>0</v>
      </c>
      <c r="E59" s="16">
        <f t="shared" si="0"/>
        <v>0</v>
      </c>
      <c r="F59" s="159"/>
      <c r="G59" s="159"/>
      <c r="H59" s="159"/>
      <c r="I59" s="159"/>
      <c r="J59" s="159"/>
      <c r="K59" s="159"/>
    </row>
    <row r="60" spans="1:11" x14ac:dyDescent="0.25">
      <c r="A60" s="15">
        <v>1653501032</v>
      </c>
      <c r="B60" s="13" t="s">
        <v>295</v>
      </c>
      <c r="C60" s="11">
        <v>0</v>
      </c>
      <c r="D60" s="12">
        <v>0</v>
      </c>
      <c r="E60" s="16">
        <f t="shared" si="0"/>
        <v>0</v>
      </c>
      <c r="F60" s="159"/>
      <c r="G60" s="159"/>
      <c r="H60" s="159"/>
      <c r="I60" s="159"/>
      <c r="J60" s="159"/>
      <c r="K60" s="159"/>
    </row>
    <row r="61" spans="1:11" x14ac:dyDescent="0.25">
      <c r="A61" s="15">
        <v>1653501033</v>
      </c>
      <c r="B61" s="13" t="s">
        <v>296</v>
      </c>
      <c r="C61" s="11">
        <v>0</v>
      </c>
      <c r="D61" s="12">
        <v>0</v>
      </c>
      <c r="E61" s="16">
        <f t="shared" si="0"/>
        <v>0</v>
      </c>
      <c r="F61" s="159"/>
      <c r="G61" s="159"/>
      <c r="H61" s="159"/>
      <c r="I61" s="159"/>
      <c r="J61" s="159"/>
      <c r="K61" s="159"/>
    </row>
    <row r="62" spans="1:11" ht="24" x14ac:dyDescent="0.25">
      <c r="A62" s="25" t="s">
        <v>43</v>
      </c>
      <c r="B62" s="26" t="s">
        <v>44</v>
      </c>
      <c r="C62" s="29">
        <f>SUM(C63:C87)</f>
        <v>26</v>
      </c>
      <c r="D62" s="28">
        <v>0</v>
      </c>
      <c r="E62" s="55">
        <f>SUM(E63:E87)</f>
        <v>100000</v>
      </c>
      <c r="F62" s="159"/>
      <c r="G62" s="159"/>
      <c r="H62" s="159"/>
      <c r="I62" s="159"/>
      <c r="J62" s="159"/>
      <c r="K62" s="159"/>
    </row>
    <row r="63" spans="1:11" x14ac:dyDescent="0.25">
      <c r="A63" s="15" t="s">
        <v>45</v>
      </c>
      <c r="B63" s="13" t="s">
        <v>46</v>
      </c>
      <c r="C63" s="11">
        <v>10</v>
      </c>
      <c r="D63" s="12">
        <v>6200</v>
      </c>
      <c r="E63" s="16">
        <f t="shared" si="0"/>
        <v>62000</v>
      </c>
      <c r="F63" s="159"/>
      <c r="G63" s="159"/>
      <c r="H63" s="159"/>
      <c r="I63" s="159"/>
      <c r="J63" s="159"/>
      <c r="K63" s="159"/>
    </row>
    <row r="64" spans="1:11" x14ac:dyDescent="0.25">
      <c r="A64" s="15" t="s">
        <v>47</v>
      </c>
      <c r="B64" s="13" t="s">
        <v>48</v>
      </c>
      <c r="C64" s="11">
        <v>0</v>
      </c>
      <c r="D64" s="12">
        <v>0</v>
      </c>
      <c r="E64" s="16">
        <f t="shared" si="0"/>
        <v>0</v>
      </c>
      <c r="F64" s="159">
        <v>10</v>
      </c>
      <c r="G64" s="159">
        <v>10300</v>
      </c>
      <c r="H64" s="159">
        <v>103000</v>
      </c>
      <c r="I64" s="159"/>
      <c r="J64" s="159"/>
      <c r="K64" s="159"/>
    </row>
    <row r="65" spans="1:11" x14ac:dyDescent="0.25">
      <c r="A65" s="15" t="s">
        <v>49</v>
      </c>
      <c r="B65" s="13" t="s">
        <v>50</v>
      </c>
      <c r="C65" s="11">
        <v>0</v>
      </c>
      <c r="D65" s="12">
        <v>0</v>
      </c>
      <c r="E65" s="16">
        <f t="shared" si="0"/>
        <v>0</v>
      </c>
      <c r="F65" s="159"/>
      <c r="G65" s="159"/>
      <c r="H65" s="159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11">
        <v>5</v>
      </c>
      <c r="D66" s="12">
        <v>3200</v>
      </c>
      <c r="E66" s="16">
        <f t="shared" si="0"/>
        <v>16000</v>
      </c>
      <c r="F66" s="159"/>
      <c r="G66" s="159"/>
      <c r="H66" s="159"/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11">
        <v>0</v>
      </c>
      <c r="D67" s="12">
        <v>0</v>
      </c>
      <c r="E67" s="16">
        <f t="shared" si="0"/>
        <v>0</v>
      </c>
      <c r="F67" s="159"/>
      <c r="G67" s="159"/>
      <c r="H67" s="159"/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11">
        <v>1</v>
      </c>
      <c r="D68" s="80">
        <v>4500</v>
      </c>
      <c r="E68" s="16">
        <f t="shared" si="0"/>
        <v>4500</v>
      </c>
      <c r="F68" s="159"/>
      <c r="G68" s="159"/>
      <c r="H68" s="159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11">
        <v>0</v>
      </c>
      <c r="D69" s="12">
        <v>0</v>
      </c>
      <c r="E69" s="16">
        <f t="shared" si="0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11">
        <v>0</v>
      </c>
      <c r="D70" s="12">
        <v>0</v>
      </c>
      <c r="E70" s="16">
        <f t="shared" si="0"/>
        <v>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11">
        <v>0</v>
      </c>
      <c r="D71" s="12">
        <v>0</v>
      </c>
      <c r="E71" s="16">
        <f t="shared" si="0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11">
        <v>0</v>
      </c>
      <c r="D72" s="12">
        <v>0</v>
      </c>
      <c r="E72" s="16">
        <f t="shared" si="0"/>
        <v>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11">
        <v>0</v>
      </c>
      <c r="D73" s="12">
        <v>0</v>
      </c>
      <c r="E73" s="16">
        <f t="shared" si="0"/>
        <v>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11">
        <v>5</v>
      </c>
      <c r="D74" s="12">
        <v>1400</v>
      </c>
      <c r="E74" s="16">
        <f t="shared" si="0"/>
        <v>7000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11">
        <v>0</v>
      </c>
      <c r="D75" s="12">
        <v>0</v>
      </c>
      <c r="E75" s="16">
        <f t="shared" si="0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11">
        <v>0</v>
      </c>
      <c r="D76" s="12">
        <v>0</v>
      </c>
      <c r="E76" s="16">
        <f t="shared" si="0"/>
        <v>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11">
        <v>0</v>
      </c>
      <c r="D77" s="12">
        <v>0</v>
      </c>
      <c r="E77" s="16">
        <f t="shared" si="0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11">
        <v>0</v>
      </c>
      <c r="D78" s="12">
        <v>0</v>
      </c>
      <c r="E78" s="16">
        <f t="shared" si="0"/>
        <v>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11">
        <v>0</v>
      </c>
      <c r="D79" s="12">
        <v>0</v>
      </c>
      <c r="E79" s="16">
        <f t="shared" si="0"/>
        <v>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11">
        <v>0</v>
      </c>
      <c r="D80" s="12">
        <v>0</v>
      </c>
      <c r="E80" s="16">
        <f t="shared" si="0"/>
        <v>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11">
        <v>0</v>
      </c>
      <c r="D81" s="12">
        <v>0</v>
      </c>
      <c r="E81" s="16">
        <f t="shared" si="0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11">
        <v>0</v>
      </c>
      <c r="D82" s="12">
        <v>0</v>
      </c>
      <c r="E82" s="16">
        <f t="shared" si="0"/>
        <v>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11">
        <v>0</v>
      </c>
      <c r="D83" s="12">
        <v>0</v>
      </c>
      <c r="E83" s="16">
        <f t="shared" si="0"/>
        <v>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11">
        <v>5</v>
      </c>
      <c r="D84" s="12">
        <v>2100</v>
      </c>
      <c r="E84" s="16">
        <f t="shared" si="0"/>
        <v>10500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11">
        <v>0</v>
      </c>
      <c r="D85" s="12">
        <v>0</v>
      </c>
      <c r="E85" s="16">
        <f t="shared" si="0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11">
        <v>0</v>
      </c>
      <c r="D86" s="12">
        <v>0</v>
      </c>
      <c r="E86" s="16">
        <f t="shared" si="0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11">
        <v>0</v>
      </c>
      <c r="D87" s="12">
        <v>0</v>
      </c>
      <c r="E87" s="16">
        <f t="shared" si="0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f>SUM(C89:C94)</f>
        <v>10</v>
      </c>
      <c r="D88" s="55">
        <v>0</v>
      </c>
      <c r="E88" s="55">
        <f>SUM(E89:E94)</f>
        <v>134000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11">
        <v>0</v>
      </c>
      <c r="D89" s="12">
        <v>0</v>
      </c>
      <c r="E89" s="16">
        <f t="shared" si="0"/>
        <v>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11">
        <v>5</v>
      </c>
      <c r="D90" s="12">
        <v>2400</v>
      </c>
      <c r="E90" s="16">
        <f t="shared" si="0"/>
        <v>12000</v>
      </c>
      <c r="F90" s="159">
        <v>1</v>
      </c>
      <c r="G90" s="159">
        <v>6200</v>
      </c>
      <c r="H90" s="159">
        <v>6200</v>
      </c>
      <c r="I90" s="159"/>
      <c r="J90" s="159"/>
      <c r="K90" s="159"/>
    </row>
    <row r="91" spans="1:11" x14ac:dyDescent="0.25">
      <c r="A91" s="15" t="s">
        <v>96</v>
      </c>
      <c r="B91" s="13" t="s">
        <v>97</v>
      </c>
      <c r="C91" s="11">
        <v>3</v>
      </c>
      <c r="D91" s="12">
        <v>18000</v>
      </c>
      <c r="E91" s="16">
        <f t="shared" si="0"/>
        <v>54000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11">
        <v>2</v>
      </c>
      <c r="D92" s="12">
        <v>34000</v>
      </c>
      <c r="E92" s="16">
        <f t="shared" si="0"/>
        <v>68000</v>
      </c>
      <c r="F92" s="159"/>
      <c r="G92" s="159"/>
      <c r="H92" s="159"/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11">
        <v>0</v>
      </c>
      <c r="D93" s="12">
        <v>0</v>
      </c>
      <c r="E93" s="16">
        <f t="shared" si="0"/>
        <v>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11">
        <v>0</v>
      </c>
      <c r="D94" s="12">
        <v>0</v>
      </c>
      <c r="E94" s="16">
        <f t="shared" si="0"/>
        <v>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f>SUM(C96:C108)</f>
        <v>10</v>
      </c>
      <c r="D95" s="28">
        <v>0</v>
      </c>
      <c r="E95" s="55">
        <f>SUM(E96:E108)</f>
        <v>24000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11">
        <v>0</v>
      </c>
      <c r="D96" s="12">
        <v>0</v>
      </c>
      <c r="E96" s="16">
        <f t="shared" si="0"/>
        <v>0</v>
      </c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11">
        <v>0</v>
      </c>
      <c r="D97" s="12">
        <v>0</v>
      </c>
      <c r="E97" s="16">
        <f t="shared" si="0"/>
        <v>0</v>
      </c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11">
        <v>0</v>
      </c>
      <c r="D98" s="12">
        <v>0</v>
      </c>
      <c r="E98" s="16">
        <f t="shared" si="0"/>
        <v>0</v>
      </c>
      <c r="F98" s="159"/>
      <c r="G98" s="159"/>
      <c r="H98" s="159"/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11">
        <v>0</v>
      </c>
      <c r="D99" s="12">
        <v>0</v>
      </c>
      <c r="E99" s="16">
        <f t="shared" si="0"/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11">
        <v>10</v>
      </c>
      <c r="D100" s="12">
        <v>2400</v>
      </c>
      <c r="E100" s="16">
        <f t="shared" si="0"/>
        <v>24000</v>
      </c>
      <c r="F100" s="159"/>
      <c r="G100" s="159"/>
      <c r="H100" s="159"/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11">
        <v>0</v>
      </c>
      <c r="D101" s="12">
        <v>0</v>
      </c>
      <c r="E101" s="16">
        <f t="shared" si="0"/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11">
        <v>0</v>
      </c>
      <c r="D102" s="12">
        <v>0</v>
      </c>
      <c r="E102" s="16">
        <f t="shared" si="0"/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11"/>
      <c r="D103" s="12"/>
      <c r="E103" s="16">
        <f t="shared" ref="E103:E108" si="1">C103*D103</f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11">
        <v>0</v>
      </c>
      <c r="D104" s="12">
        <v>0</v>
      </c>
      <c r="E104" s="16">
        <f t="shared" si="1"/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11">
        <v>0</v>
      </c>
      <c r="D105" s="12">
        <v>0</v>
      </c>
      <c r="E105" s="16">
        <f t="shared" si="1"/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11">
        <v>0</v>
      </c>
      <c r="D106" s="12">
        <v>0</v>
      </c>
      <c r="E106" s="16">
        <f t="shared" si="1"/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11">
        <v>0</v>
      </c>
      <c r="D107" s="12">
        <v>0</v>
      </c>
      <c r="E107" s="16">
        <f t="shared" si="1"/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11">
        <v>0</v>
      </c>
      <c r="D108" s="12">
        <v>0</v>
      </c>
      <c r="E108" s="16">
        <f t="shared" si="1"/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f>SUM(C110:C134)</f>
        <v>20</v>
      </c>
      <c r="D109" s="55">
        <v>0</v>
      </c>
      <c r="E109" s="55">
        <f>SUM(E110:E134)</f>
        <v>15200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11">
        <v>0</v>
      </c>
      <c r="D110" s="12">
        <v>0</v>
      </c>
      <c r="E110" s="16">
        <f t="shared" ref="E110:E134" si="2">C110*D110</f>
        <v>0</v>
      </c>
      <c r="F110" s="159"/>
      <c r="G110" s="159"/>
      <c r="H110" s="159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11">
        <v>10</v>
      </c>
      <c r="D111" s="12">
        <v>1400</v>
      </c>
      <c r="E111" s="16">
        <f t="shared" si="2"/>
        <v>14000</v>
      </c>
      <c r="F111" s="159"/>
      <c r="G111" s="159"/>
      <c r="H111" s="159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11">
        <v>0</v>
      </c>
      <c r="D112" s="12">
        <v>0</v>
      </c>
      <c r="E112" s="16">
        <f t="shared" si="2"/>
        <v>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11">
        <v>0</v>
      </c>
      <c r="D113" s="12">
        <v>0</v>
      </c>
      <c r="E113" s="16">
        <f t="shared" si="2"/>
        <v>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11">
        <v>0</v>
      </c>
      <c r="D114" s="12">
        <v>0</v>
      </c>
      <c r="E114" s="16">
        <f t="shared" si="2"/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11">
        <v>0</v>
      </c>
      <c r="D115" s="12">
        <v>0</v>
      </c>
      <c r="E115" s="16">
        <f t="shared" si="2"/>
        <v>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0</v>
      </c>
      <c r="D116" s="12">
        <v>0</v>
      </c>
      <c r="E116" s="16">
        <f t="shared" si="2"/>
        <v>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>
        <v>0</v>
      </c>
      <c r="D117" s="12">
        <v>0</v>
      </c>
      <c r="E117" s="16">
        <f t="shared" si="2"/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16">
        <f t="shared" si="2"/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16">
        <f t="shared" si="2"/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16">
        <f t="shared" si="2"/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>
        <v>0</v>
      </c>
      <c r="D121" s="12">
        <v>0</v>
      </c>
      <c r="E121" s="16">
        <f t="shared" si="2"/>
        <v>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0</v>
      </c>
      <c r="D122" s="12">
        <v>0</v>
      </c>
      <c r="E122" s="16">
        <f t="shared" si="2"/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16">
        <f t="shared" si="2"/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0</v>
      </c>
      <c r="D124" s="12">
        <v>0</v>
      </c>
      <c r="E124" s="16">
        <f t="shared" si="2"/>
        <v>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>
        <v>0</v>
      </c>
      <c r="D125" s="12">
        <v>0</v>
      </c>
      <c r="E125" s="16">
        <f t="shared" si="2"/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16">
        <f t="shared" si="2"/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16">
        <f t="shared" si="2"/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>
        <v>0</v>
      </c>
      <c r="D128" s="12">
        <v>0</v>
      </c>
      <c r="E128" s="16">
        <f t="shared" si="2"/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>
        <v>0</v>
      </c>
      <c r="D129" s="12">
        <v>0</v>
      </c>
      <c r="E129" s="16">
        <f t="shared" si="2"/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>
        <v>10</v>
      </c>
      <c r="D130" s="12">
        <v>120</v>
      </c>
      <c r="E130" s="16">
        <f t="shared" si="2"/>
        <v>1200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>
        <v>0</v>
      </c>
      <c r="D131" s="12">
        <v>0</v>
      </c>
      <c r="E131" s="16">
        <f t="shared" si="2"/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>
        <v>0</v>
      </c>
      <c r="D132" s="12">
        <v>0</v>
      </c>
      <c r="E132" s="16">
        <f t="shared" si="2"/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>
        <v>0</v>
      </c>
      <c r="D133" s="12">
        <v>0</v>
      </c>
      <c r="E133" s="16">
        <f t="shared" si="2"/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>
        <v>0</v>
      </c>
      <c r="D134" s="12">
        <v>0</v>
      </c>
      <c r="E134" s="16">
        <f t="shared" si="2"/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41</v>
      </c>
      <c r="D135" s="28"/>
      <c r="E135" s="28">
        <f>SUM(E136:E171)</f>
        <v>69450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11">
        <v>1</v>
      </c>
      <c r="D136" s="80">
        <v>14000</v>
      </c>
      <c r="E136" s="16">
        <f t="shared" ref="E136:E171" si="3">C136*D136</f>
        <v>14000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11">
        <v>0</v>
      </c>
      <c r="D137" s="12">
        <v>0</v>
      </c>
      <c r="E137" s="16">
        <f t="shared" si="3"/>
        <v>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11">
        <v>0</v>
      </c>
      <c r="D138" s="12">
        <v>0</v>
      </c>
      <c r="E138" s="16">
        <f t="shared" si="3"/>
        <v>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11">
        <v>0</v>
      </c>
      <c r="D139" s="12">
        <v>0</v>
      </c>
      <c r="E139" s="16">
        <f t="shared" si="3"/>
        <v>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11">
        <v>0</v>
      </c>
      <c r="D140" s="12">
        <v>0</v>
      </c>
      <c r="E140" s="16">
        <f t="shared" si="3"/>
        <v>0</v>
      </c>
      <c r="F140" s="159"/>
      <c r="G140" s="159"/>
      <c r="H140" s="159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11">
        <v>0</v>
      </c>
      <c r="D141" s="12">
        <v>0</v>
      </c>
      <c r="E141" s="16">
        <f t="shared" si="3"/>
        <v>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11">
        <v>1</v>
      </c>
      <c r="D142" s="12">
        <v>0</v>
      </c>
      <c r="E142" s="16">
        <f t="shared" si="3"/>
        <v>0</v>
      </c>
      <c r="F142" s="159"/>
      <c r="G142" s="159"/>
      <c r="H142" s="159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11">
        <v>0</v>
      </c>
      <c r="D143" s="12">
        <v>0</v>
      </c>
      <c r="E143" s="16">
        <f t="shared" si="3"/>
        <v>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11">
        <v>0</v>
      </c>
      <c r="D144" s="12">
        <v>0</v>
      </c>
      <c r="E144" s="16">
        <f t="shared" si="3"/>
        <v>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0</v>
      </c>
      <c r="D145" s="12">
        <v>0</v>
      </c>
      <c r="E145" s="16">
        <f t="shared" si="3"/>
        <v>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0</v>
      </c>
      <c r="D146" s="12">
        <v>0</v>
      </c>
      <c r="E146" s="16">
        <f t="shared" si="3"/>
        <v>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0</v>
      </c>
      <c r="D147" s="12">
        <v>0</v>
      </c>
      <c r="E147" s="16">
        <f t="shared" si="3"/>
        <v>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11">
        <v>0</v>
      </c>
      <c r="D148" s="12">
        <v>0</v>
      </c>
      <c r="E148" s="16">
        <f t="shared" si="3"/>
        <v>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0</v>
      </c>
      <c r="D149" s="12">
        <v>0</v>
      </c>
      <c r="E149" s="16">
        <f t="shared" si="3"/>
        <v>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12">
        <v>0</v>
      </c>
      <c r="E150" s="16">
        <f t="shared" si="3"/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11">
        <v>0</v>
      </c>
      <c r="D151" s="12">
        <v>0</v>
      </c>
      <c r="E151" s="16">
        <f t="shared" si="3"/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>
        <v>0</v>
      </c>
      <c r="D152" s="12">
        <v>0</v>
      </c>
      <c r="E152" s="16">
        <f t="shared" si="3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0</v>
      </c>
      <c r="D153" s="12">
        <v>0</v>
      </c>
      <c r="E153" s="16">
        <f t="shared" si="3"/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12">
        <v>0</v>
      </c>
      <c r="E154" s="16">
        <f t="shared" si="3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>
        <v>0</v>
      </c>
      <c r="D155" s="12">
        <v>0</v>
      </c>
      <c r="E155" s="16">
        <f t="shared" si="3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>
        <v>0</v>
      </c>
      <c r="D156" s="12">
        <v>0</v>
      </c>
      <c r="E156" s="16">
        <f t="shared" si="3"/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>
        <v>0</v>
      </c>
      <c r="D157" s="12">
        <v>0</v>
      </c>
      <c r="E157" s="16">
        <f t="shared" si="3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12">
        <v>0</v>
      </c>
      <c r="E158" s="16">
        <f t="shared" si="3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0</v>
      </c>
      <c r="D159" s="12">
        <v>0</v>
      </c>
      <c r="E159" s="16">
        <f t="shared" si="3"/>
        <v>0</v>
      </c>
      <c r="F159" s="159"/>
      <c r="G159" s="159"/>
      <c r="H159" s="159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>
        <v>0</v>
      </c>
      <c r="D160" s="12">
        <v>0</v>
      </c>
      <c r="E160" s="16">
        <f t="shared" si="3"/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1">
        <v>4</v>
      </c>
      <c r="D161" s="12">
        <v>2700</v>
      </c>
      <c r="E161" s="16">
        <f t="shared" si="3"/>
        <v>10800</v>
      </c>
      <c r="F161" s="159"/>
      <c r="G161" s="159"/>
      <c r="H161" s="159"/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11">
        <v>0</v>
      </c>
      <c r="D162" s="12">
        <v>0</v>
      </c>
      <c r="E162" s="16">
        <f t="shared" si="3"/>
        <v>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1">
        <v>10</v>
      </c>
      <c r="D163" s="12">
        <v>250</v>
      </c>
      <c r="E163" s="16">
        <f t="shared" si="3"/>
        <v>2500</v>
      </c>
      <c r="F163" s="159">
        <v>3</v>
      </c>
      <c r="G163" s="159">
        <v>957</v>
      </c>
      <c r="H163" s="159">
        <v>2871</v>
      </c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11">
        <v>15</v>
      </c>
      <c r="D164" s="12">
        <v>550</v>
      </c>
      <c r="E164" s="16">
        <f t="shared" si="3"/>
        <v>8250</v>
      </c>
      <c r="F164" s="159">
        <v>12</v>
      </c>
      <c r="G164" s="159">
        <v>538</v>
      </c>
      <c r="H164" s="159">
        <v>6456</v>
      </c>
      <c r="I164" s="159">
        <v>3</v>
      </c>
      <c r="J164" s="159">
        <v>957</v>
      </c>
      <c r="K164" s="159">
        <v>2871</v>
      </c>
    </row>
    <row r="165" spans="1:11" x14ac:dyDescent="0.25">
      <c r="A165" s="15" t="s">
        <v>202</v>
      </c>
      <c r="B165" s="13" t="s">
        <v>203</v>
      </c>
      <c r="C165" s="11">
        <v>4</v>
      </c>
      <c r="D165" s="80">
        <v>5100</v>
      </c>
      <c r="E165" s="16">
        <f t="shared" si="3"/>
        <v>20400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>
        <v>0</v>
      </c>
      <c r="D166" s="12">
        <v>0</v>
      </c>
      <c r="E166" s="16">
        <f t="shared" si="3"/>
        <v>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0</v>
      </c>
      <c r="D167" s="12">
        <v>0</v>
      </c>
      <c r="E167" s="16">
        <f t="shared" si="3"/>
        <v>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>
        <v>1</v>
      </c>
      <c r="D168" s="80">
        <v>1000</v>
      </c>
      <c r="E168" s="16">
        <f t="shared" si="3"/>
        <v>1000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>
        <v>0</v>
      </c>
      <c r="D169" s="12">
        <v>0</v>
      </c>
      <c r="E169" s="16">
        <f t="shared" si="3"/>
        <v>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0</v>
      </c>
      <c r="D170" s="12">
        <v>0</v>
      </c>
      <c r="E170" s="16">
        <f t="shared" si="3"/>
        <v>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5</v>
      </c>
      <c r="D171" s="12">
        <v>2500</v>
      </c>
      <c r="E171" s="16">
        <f t="shared" si="3"/>
        <v>12500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f>SUM(C173:C180)</f>
        <v>2</v>
      </c>
      <c r="D172" s="28">
        <v>0</v>
      </c>
      <c r="E172" s="55">
        <f>SUM(E173:E180)</f>
        <v>8400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16">
        <f t="shared" ref="E173:E180" si="4">C173*D173</f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>
        <v>1</v>
      </c>
      <c r="D174" s="80">
        <v>4900</v>
      </c>
      <c r="E174" s="16">
        <f t="shared" si="4"/>
        <v>4900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>
        <v>1</v>
      </c>
      <c r="D175" s="12">
        <v>3500</v>
      </c>
      <c r="E175" s="16">
        <f t="shared" si="4"/>
        <v>3500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0</v>
      </c>
      <c r="D176" s="12">
        <v>0</v>
      </c>
      <c r="E176" s="16">
        <f t="shared" si="4"/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>
        <v>0</v>
      </c>
      <c r="D177" s="12">
        <v>0</v>
      </c>
      <c r="E177" s="16">
        <f t="shared" si="4"/>
        <v>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16">
        <f t="shared" si="4"/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16">
        <f t="shared" si="4"/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16">
        <f t="shared" si="4"/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111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55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16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16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16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16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16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55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16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55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16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16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16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16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16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16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16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46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16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16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16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11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98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16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16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16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16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16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16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16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16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16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16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16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16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16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16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16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16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16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16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16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46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16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6">
        <f>C15+C27</f>
        <v>135</v>
      </c>
      <c r="D225" s="67"/>
      <c r="E225" s="67">
        <f>E15+E27</f>
        <v>405250</v>
      </c>
      <c r="F225" s="188">
        <f>SUM(F15:F224)</f>
        <v>28</v>
      </c>
      <c r="G225" s="188"/>
      <c r="H225" s="188">
        <f t="shared" ref="H225:K225" si="5">SUM(H15:H224)</f>
        <v>124427</v>
      </c>
      <c r="I225" s="188">
        <f t="shared" si="5"/>
        <v>3</v>
      </c>
      <c r="J225" s="188"/>
      <c r="K225" s="188">
        <f t="shared" si="5"/>
        <v>2871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3">
      <c r="B228" s="10"/>
      <c r="C228" s="17"/>
      <c r="D228" s="53"/>
      <c r="E228" s="52"/>
      <c r="F228" s="50"/>
    </row>
    <row r="229" spans="1:11" x14ac:dyDescent="0.25">
      <c r="C229" s="81">
        <f>'[3]00551'!$C$224</f>
        <v>159</v>
      </c>
      <c r="E229" s="9">
        <f>'[3]00551'!$E$224</f>
        <v>644450</v>
      </c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58" fitToHeight="10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229"/>
  <sheetViews>
    <sheetView view="pageBreakPreview" topLeftCell="A9" zoomScaleNormal="100" zoomScaleSheetLayoutView="100" workbookViewId="0">
      <selection activeCell="F61" sqref="F61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7.25" hidden="1" customHeight="1" x14ac:dyDescent="0.25">
      <c r="A4" s="102"/>
      <c r="B4" s="93"/>
      <c r="C4" s="5"/>
      <c r="D4" s="104"/>
      <c r="E4" s="104"/>
    </row>
    <row r="5" spans="1:11" ht="4.5" hidden="1" customHeight="1" x14ac:dyDescent="0.25">
      <c r="A5" s="1"/>
      <c r="B5" s="1"/>
      <c r="C5" s="5"/>
      <c r="D5" s="7"/>
      <c r="E5" s="8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0" customHeight="1" x14ac:dyDescent="0.25">
      <c r="A9" s="237" t="s">
        <v>391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22" t="s">
        <v>346</v>
      </c>
      <c r="F13" s="193" t="s">
        <v>344</v>
      </c>
      <c r="G13" s="193" t="s">
        <v>345</v>
      </c>
      <c r="H13" s="193" t="s">
        <v>346</v>
      </c>
      <c r="I13" s="193" t="s">
        <v>344</v>
      </c>
      <c r="J13" s="193" t="s">
        <v>345</v>
      </c>
      <c r="K13" s="193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09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3">
        <f>C16</f>
        <v>0</v>
      </c>
      <c r="D15" s="43"/>
      <c r="E15" s="43">
        <f>E16+E26</f>
        <v>10000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f>SUM(C17:C25)</f>
        <v>0</v>
      </c>
      <c r="D16" s="28">
        <v>0</v>
      </c>
      <c r="E16" s="28">
        <f>SUM(E17:E25)</f>
        <v>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/>
      <c r="D17" s="12"/>
      <c r="E17" s="16"/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/>
      <c r="D18" s="12"/>
      <c r="E18" s="16">
        <f>C18*D18</f>
        <v>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11">
        <v>0</v>
      </c>
      <c r="D19" s="12">
        <v>0</v>
      </c>
      <c r="E19" s="16">
        <f t="shared" ref="E19:E26" si="0">C19*D19</f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/>
      <c r="D20" s="12"/>
      <c r="E20" s="16">
        <f t="shared" si="0"/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16">
        <f t="shared" si="0"/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>
        <v>0</v>
      </c>
      <c r="D22" s="12">
        <v>0</v>
      </c>
      <c r="E22" s="16">
        <f t="shared" si="0"/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16">
        <f t="shared" si="0"/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>
        <v>0</v>
      </c>
      <c r="D24" s="12">
        <v>0</v>
      </c>
      <c r="E24" s="16">
        <f t="shared" si="0"/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/>
      <c r="D25" s="12"/>
      <c r="E25" s="16">
        <f t="shared" si="0"/>
        <v>0</v>
      </c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29">
        <v>1</v>
      </c>
      <c r="D26" s="28">
        <v>10000</v>
      </c>
      <c r="E26" s="65">
        <f t="shared" si="0"/>
        <v>10000</v>
      </c>
      <c r="F26" s="159"/>
      <c r="G26" s="159"/>
      <c r="H26" s="159"/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63">
        <f>C28+C62+C88+C95+C109+C135+C172</f>
        <v>110</v>
      </c>
      <c r="D27" s="43">
        <v>0</v>
      </c>
      <c r="E27" s="110">
        <f>E28+E62+E88+E95+E109+E135+E172</f>
        <v>521500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31">
        <f>SUM(C29:C61)</f>
        <v>40</v>
      </c>
      <c r="D28" s="32">
        <v>0</v>
      </c>
      <c r="E28" s="46">
        <f>SUM(E29:E61)</f>
        <v>110200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11">
        <v>0</v>
      </c>
      <c r="D29" s="12">
        <v>0</v>
      </c>
      <c r="E29" s="16">
        <f t="shared" ref="E29:E61" si="1">C29*D29</f>
        <v>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11">
        <v>4</v>
      </c>
      <c r="D30" s="12">
        <v>3500</v>
      </c>
      <c r="E30" s="16">
        <f t="shared" si="1"/>
        <v>14000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11">
        <v>4</v>
      </c>
      <c r="D31" s="12">
        <v>2500</v>
      </c>
      <c r="E31" s="16">
        <f t="shared" si="1"/>
        <v>10000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11">
        <v>0</v>
      </c>
      <c r="D32" s="12">
        <v>0</v>
      </c>
      <c r="E32" s="16">
        <f t="shared" si="1"/>
        <v>0</v>
      </c>
      <c r="F32" s="159"/>
      <c r="G32" s="159"/>
      <c r="H32" s="159"/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11">
        <v>4</v>
      </c>
      <c r="D33" s="12">
        <v>1800</v>
      </c>
      <c r="E33" s="16">
        <f t="shared" si="1"/>
        <v>7200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11">
        <v>2</v>
      </c>
      <c r="D34" s="12">
        <v>4500</v>
      </c>
      <c r="E34" s="16">
        <f t="shared" si="1"/>
        <v>9000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11">
        <v>0</v>
      </c>
      <c r="D35" s="12">
        <v>0</v>
      </c>
      <c r="E35" s="16">
        <f t="shared" si="1"/>
        <v>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11">
        <v>0</v>
      </c>
      <c r="D36" s="12">
        <v>0</v>
      </c>
      <c r="E36" s="16">
        <f t="shared" si="1"/>
        <v>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11">
        <v>4</v>
      </c>
      <c r="D37" s="12">
        <v>2500</v>
      </c>
      <c r="E37" s="16">
        <f t="shared" si="1"/>
        <v>10000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11">
        <v>4</v>
      </c>
      <c r="D38" s="12">
        <v>3500</v>
      </c>
      <c r="E38" s="16">
        <f t="shared" si="1"/>
        <v>14000</v>
      </c>
      <c r="F38" s="159">
        <v>1</v>
      </c>
      <c r="G38" s="159">
        <v>4500</v>
      </c>
      <c r="H38" s="159">
        <v>4500</v>
      </c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11">
        <v>0</v>
      </c>
      <c r="D39" s="12">
        <v>0</v>
      </c>
      <c r="E39" s="16">
        <f t="shared" si="1"/>
        <v>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11">
        <v>10</v>
      </c>
      <c r="D40" s="12">
        <v>2200</v>
      </c>
      <c r="E40" s="16">
        <f t="shared" si="1"/>
        <v>22000</v>
      </c>
      <c r="F40" s="159"/>
      <c r="G40" s="159"/>
      <c r="H40" s="159"/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11">
        <v>0</v>
      </c>
      <c r="D41" s="12">
        <v>0</v>
      </c>
      <c r="E41" s="16">
        <f t="shared" si="1"/>
        <v>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11">
        <v>0</v>
      </c>
      <c r="D42" s="12">
        <v>0</v>
      </c>
      <c r="E42" s="16">
        <f t="shared" si="1"/>
        <v>0</v>
      </c>
      <c r="F42" s="159"/>
      <c r="G42" s="159"/>
      <c r="H42" s="159"/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11">
        <v>0</v>
      </c>
      <c r="D43" s="12">
        <v>0</v>
      </c>
      <c r="E43" s="16">
        <f t="shared" si="1"/>
        <v>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11">
        <v>0</v>
      </c>
      <c r="D44" s="12">
        <v>0</v>
      </c>
      <c r="E44" s="16">
        <f t="shared" si="1"/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11">
        <v>0</v>
      </c>
      <c r="D45" s="12"/>
      <c r="E45" s="16">
        <f t="shared" si="1"/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11">
        <v>0</v>
      </c>
      <c r="D46" s="12">
        <v>0</v>
      </c>
      <c r="E46" s="16">
        <f t="shared" si="1"/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11">
        <v>0</v>
      </c>
      <c r="D47" s="12">
        <v>0</v>
      </c>
      <c r="E47" s="16">
        <f t="shared" si="1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11">
        <v>4</v>
      </c>
      <c r="D48" s="12">
        <v>3500</v>
      </c>
      <c r="E48" s="16">
        <f t="shared" si="1"/>
        <v>14000</v>
      </c>
      <c r="F48" s="159"/>
      <c r="G48" s="159"/>
      <c r="H48" s="159"/>
      <c r="I48" s="159"/>
      <c r="J48" s="159"/>
      <c r="K48" s="159"/>
    </row>
    <row r="49" spans="1:12" x14ac:dyDescent="0.25">
      <c r="A49" s="15">
        <v>1653501021</v>
      </c>
      <c r="B49" s="13" t="s">
        <v>33</v>
      </c>
      <c r="C49" s="11">
        <v>4</v>
      </c>
      <c r="D49" s="12">
        <v>2500</v>
      </c>
      <c r="E49" s="16">
        <f t="shared" si="1"/>
        <v>10000</v>
      </c>
      <c r="F49" s="159"/>
      <c r="G49" s="159"/>
      <c r="H49" s="159"/>
      <c r="I49" s="159"/>
      <c r="J49" s="159"/>
      <c r="K49" s="159"/>
    </row>
    <row r="50" spans="1:12" x14ac:dyDescent="0.25">
      <c r="A50" s="15">
        <v>1653501022</v>
      </c>
      <c r="B50" s="13" t="s">
        <v>34</v>
      </c>
      <c r="C50" s="11">
        <v>0</v>
      </c>
      <c r="D50" s="12">
        <v>0</v>
      </c>
      <c r="E50" s="16">
        <f t="shared" si="1"/>
        <v>0</v>
      </c>
      <c r="F50" s="159"/>
      <c r="G50" s="159"/>
      <c r="H50" s="159"/>
      <c r="I50" s="159"/>
      <c r="J50" s="159"/>
      <c r="K50" s="159"/>
    </row>
    <row r="51" spans="1:12" x14ac:dyDescent="0.25">
      <c r="A51" s="15">
        <v>1653501023</v>
      </c>
      <c r="B51" s="13" t="s">
        <v>36</v>
      </c>
      <c r="C51" s="11">
        <v>0</v>
      </c>
      <c r="D51" s="12">
        <v>0</v>
      </c>
      <c r="E51" s="16">
        <f t="shared" si="1"/>
        <v>0</v>
      </c>
      <c r="F51" s="159"/>
      <c r="G51" s="159"/>
      <c r="H51" s="159"/>
      <c r="I51" s="159"/>
      <c r="J51" s="159"/>
      <c r="K51" s="159"/>
    </row>
    <row r="52" spans="1:12" x14ac:dyDescent="0.25">
      <c r="A52" s="15">
        <v>1653501024</v>
      </c>
      <c r="B52" s="13" t="s">
        <v>37</v>
      </c>
      <c r="C52" s="11">
        <v>0</v>
      </c>
      <c r="D52" s="12">
        <v>0</v>
      </c>
      <c r="E52" s="16">
        <f t="shared" si="1"/>
        <v>0</v>
      </c>
      <c r="F52" s="159"/>
      <c r="G52" s="159"/>
      <c r="H52" s="159"/>
      <c r="I52" s="159"/>
      <c r="J52" s="159"/>
      <c r="K52" s="159"/>
    </row>
    <row r="53" spans="1:12" x14ac:dyDescent="0.25">
      <c r="A53" s="15">
        <v>1653501025</v>
      </c>
      <c r="B53" s="13" t="s">
        <v>38</v>
      </c>
      <c r="C53" s="11">
        <v>0</v>
      </c>
      <c r="D53" s="12">
        <v>0</v>
      </c>
      <c r="E53" s="16">
        <f t="shared" si="1"/>
        <v>0</v>
      </c>
      <c r="F53" s="159"/>
      <c r="G53" s="159"/>
      <c r="H53" s="159"/>
      <c r="I53" s="159"/>
      <c r="J53" s="159"/>
      <c r="K53" s="159"/>
    </row>
    <row r="54" spans="1:12" x14ac:dyDescent="0.25">
      <c r="A54" s="15">
        <v>1653501026</v>
      </c>
      <c r="B54" s="13" t="s">
        <v>39</v>
      </c>
      <c r="C54" s="11">
        <v>0</v>
      </c>
      <c r="D54" s="12">
        <v>0</v>
      </c>
      <c r="E54" s="16">
        <f t="shared" si="1"/>
        <v>0</v>
      </c>
      <c r="F54" s="159"/>
      <c r="G54" s="159"/>
      <c r="H54" s="159"/>
      <c r="I54" s="159"/>
      <c r="J54" s="159"/>
      <c r="K54" s="159"/>
    </row>
    <row r="55" spans="1:12" ht="24" x14ac:dyDescent="0.25">
      <c r="A55" s="15">
        <v>1653501027</v>
      </c>
      <c r="B55" s="13" t="s">
        <v>329</v>
      </c>
      <c r="C55" s="11">
        <v>0</v>
      </c>
      <c r="D55" s="12">
        <v>0</v>
      </c>
      <c r="E55" s="16">
        <f t="shared" si="1"/>
        <v>0</v>
      </c>
      <c r="F55" s="159"/>
      <c r="G55" s="159"/>
      <c r="H55" s="159"/>
      <c r="I55" s="159"/>
      <c r="J55" s="159"/>
      <c r="K55" s="159"/>
    </row>
    <row r="56" spans="1:12" x14ac:dyDescent="0.25">
      <c r="A56" s="15">
        <v>1653501028</v>
      </c>
      <c r="B56" s="13" t="s">
        <v>40</v>
      </c>
      <c r="C56" s="11">
        <v>0</v>
      </c>
      <c r="D56" s="12">
        <v>0</v>
      </c>
      <c r="E56" s="16">
        <f t="shared" si="1"/>
        <v>0</v>
      </c>
      <c r="F56" s="159"/>
      <c r="G56" s="159"/>
      <c r="H56" s="159"/>
      <c r="I56" s="159"/>
      <c r="J56" s="159"/>
      <c r="K56" s="159"/>
    </row>
    <row r="57" spans="1:12" x14ac:dyDescent="0.25">
      <c r="A57" s="15">
        <v>1653501029</v>
      </c>
      <c r="B57" s="13" t="s">
        <v>41</v>
      </c>
      <c r="C57" s="11">
        <v>0</v>
      </c>
      <c r="D57" s="12">
        <v>0</v>
      </c>
      <c r="E57" s="16">
        <f t="shared" si="1"/>
        <v>0</v>
      </c>
      <c r="F57" s="159"/>
      <c r="G57" s="159"/>
      <c r="H57" s="159"/>
      <c r="I57" s="159"/>
      <c r="J57" s="159"/>
      <c r="K57" s="159"/>
    </row>
    <row r="58" spans="1:12" x14ac:dyDescent="0.25">
      <c r="A58" s="15">
        <v>1653501030</v>
      </c>
      <c r="B58" s="13" t="s">
        <v>42</v>
      </c>
      <c r="C58" s="11">
        <v>0</v>
      </c>
      <c r="D58" s="12">
        <v>0</v>
      </c>
      <c r="E58" s="16">
        <f t="shared" si="1"/>
        <v>0</v>
      </c>
      <c r="F58" s="159"/>
      <c r="G58" s="159"/>
      <c r="H58" s="159"/>
      <c r="I58" s="159"/>
      <c r="J58" s="159"/>
      <c r="K58" s="159"/>
    </row>
    <row r="59" spans="1:12" x14ac:dyDescent="0.25">
      <c r="A59" s="15">
        <v>1653501031</v>
      </c>
      <c r="B59" s="13" t="s">
        <v>288</v>
      </c>
      <c r="C59" s="11">
        <v>0</v>
      </c>
      <c r="D59" s="12">
        <v>0</v>
      </c>
      <c r="E59" s="16">
        <f t="shared" si="1"/>
        <v>0</v>
      </c>
      <c r="F59" s="159"/>
      <c r="G59" s="159"/>
      <c r="H59" s="159"/>
      <c r="I59" s="159"/>
      <c r="J59" s="159"/>
      <c r="K59" s="159"/>
    </row>
    <row r="60" spans="1:12" x14ac:dyDescent="0.25">
      <c r="A60" s="15">
        <v>1653501032</v>
      </c>
      <c r="B60" s="13" t="s">
        <v>295</v>
      </c>
      <c r="C60" s="11">
        <v>0</v>
      </c>
      <c r="D60" s="12">
        <v>0</v>
      </c>
      <c r="E60" s="16">
        <f t="shared" si="1"/>
        <v>0</v>
      </c>
      <c r="F60" s="159"/>
      <c r="G60" s="159"/>
      <c r="H60" s="159"/>
      <c r="I60" s="159"/>
      <c r="J60" s="159"/>
      <c r="K60" s="159"/>
    </row>
    <row r="61" spans="1:12" x14ac:dyDescent="0.25">
      <c r="A61" s="15">
        <v>1653501033</v>
      </c>
      <c r="B61" s="13" t="s">
        <v>296</v>
      </c>
      <c r="C61" s="11">
        <v>0</v>
      </c>
      <c r="D61" s="12">
        <v>0</v>
      </c>
      <c r="E61" s="16">
        <f t="shared" si="1"/>
        <v>0</v>
      </c>
      <c r="F61" s="159"/>
      <c r="G61" s="159"/>
      <c r="H61" s="159"/>
      <c r="I61" s="159"/>
      <c r="J61" s="159"/>
      <c r="K61" s="159"/>
    </row>
    <row r="62" spans="1:12" ht="24" x14ac:dyDescent="0.25">
      <c r="A62" s="25" t="s">
        <v>43</v>
      </c>
      <c r="B62" s="26" t="s">
        <v>44</v>
      </c>
      <c r="C62" s="29">
        <f>SUM(C63:C87)</f>
        <v>33</v>
      </c>
      <c r="D62" s="28">
        <v>0</v>
      </c>
      <c r="E62" s="55">
        <f>SUM(E63:E87)</f>
        <v>153200</v>
      </c>
      <c r="F62" s="159"/>
      <c r="G62" s="159"/>
      <c r="H62" s="159"/>
      <c r="I62" s="159"/>
      <c r="J62" s="159"/>
      <c r="K62" s="159"/>
    </row>
    <row r="63" spans="1:12" x14ac:dyDescent="0.25">
      <c r="A63" s="15" t="s">
        <v>45</v>
      </c>
      <c r="B63" s="13" t="s">
        <v>46</v>
      </c>
      <c r="C63" s="11">
        <v>0</v>
      </c>
      <c r="D63" s="12">
        <v>0</v>
      </c>
      <c r="E63" s="16">
        <f t="shared" ref="E63:E87" si="2">C63*D63</f>
        <v>0</v>
      </c>
      <c r="F63" s="159"/>
      <c r="G63" s="159"/>
      <c r="H63" s="159"/>
      <c r="I63" s="159"/>
      <c r="J63" s="159"/>
      <c r="K63" s="159"/>
    </row>
    <row r="64" spans="1:12" x14ac:dyDescent="0.25">
      <c r="A64" s="15" t="s">
        <v>47</v>
      </c>
      <c r="B64" s="13" t="s">
        <v>48</v>
      </c>
      <c r="C64" s="11">
        <v>10</v>
      </c>
      <c r="D64" s="12">
        <v>8000</v>
      </c>
      <c r="E64" s="16">
        <f t="shared" si="2"/>
        <v>80000</v>
      </c>
      <c r="F64" s="159">
        <v>8</v>
      </c>
      <c r="G64" s="159">
        <f>5*7800+11270+7700+9750</f>
        <v>67720</v>
      </c>
      <c r="H64" s="159">
        <f>G64</f>
        <v>67720</v>
      </c>
      <c r="I64" s="159"/>
      <c r="J64" s="159"/>
      <c r="K64" s="159"/>
      <c r="L64" t="s">
        <v>422</v>
      </c>
    </row>
    <row r="65" spans="1:11" x14ac:dyDescent="0.25">
      <c r="A65" s="15" t="s">
        <v>49</v>
      </c>
      <c r="B65" s="13" t="s">
        <v>50</v>
      </c>
      <c r="C65" s="11">
        <v>1</v>
      </c>
      <c r="D65" s="12">
        <v>8000</v>
      </c>
      <c r="E65" s="16">
        <f t="shared" si="2"/>
        <v>8000</v>
      </c>
      <c r="F65" s="159"/>
      <c r="G65" s="159"/>
      <c r="H65" s="159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11">
        <v>6</v>
      </c>
      <c r="D66" s="12">
        <v>6000</v>
      </c>
      <c r="E66" s="16">
        <f t="shared" si="2"/>
        <v>36000</v>
      </c>
      <c r="F66" s="159">
        <v>1</v>
      </c>
      <c r="G66" s="159">
        <v>5698.5</v>
      </c>
      <c r="H66" s="159">
        <v>5698.5</v>
      </c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11">
        <v>0</v>
      </c>
      <c r="D67" s="12">
        <v>0</v>
      </c>
      <c r="E67" s="16">
        <f t="shared" si="2"/>
        <v>0</v>
      </c>
      <c r="F67" s="159"/>
      <c r="G67" s="159"/>
      <c r="H67" s="159"/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11">
        <v>0</v>
      </c>
      <c r="D68" s="12">
        <v>0</v>
      </c>
      <c r="E68" s="16">
        <f t="shared" si="2"/>
        <v>0</v>
      </c>
      <c r="F68" s="159">
        <v>1</v>
      </c>
      <c r="G68" s="159">
        <v>6500</v>
      </c>
      <c r="H68" s="159">
        <v>6500</v>
      </c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11">
        <v>0</v>
      </c>
      <c r="D69" s="12">
        <v>0</v>
      </c>
      <c r="E69" s="16">
        <f t="shared" si="2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11">
        <v>2</v>
      </c>
      <c r="D70" s="12">
        <v>6000</v>
      </c>
      <c r="E70" s="16">
        <f t="shared" si="2"/>
        <v>12000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11">
        <v>0</v>
      </c>
      <c r="D71" s="12">
        <v>0</v>
      </c>
      <c r="E71" s="16">
        <f t="shared" si="2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11">
        <v>4</v>
      </c>
      <c r="D72" s="12">
        <v>1200</v>
      </c>
      <c r="E72" s="16">
        <f t="shared" si="2"/>
        <v>4800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11">
        <v>4</v>
      </c>
      <c r="D73" s="12">
        <v>850</v>
      </c>
      <c r="E73" s="16">
        <f t="shared" si="2"/>
        <v>3400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11">
        <v>0</v>
      </c>
      <c r="D74" s="12">
        <v>0</v>
      </c>
      <c r="E74" s="16">
        <f t="shared" si="2"/>
        <v>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11">
        <v>0</v>
      </c>
      <c r="D75" s="12">
        <v>0</v>
      </c>
      <c r="E75" s="16">
        <f t="shared" si="2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11">
        <v>0</v>
      </c>
      <c r="D76" s="12">
        <v>0</v>
      </c>
      <c r="E76" s="16">
        <f t="shared" si="2"/>
        <v>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11">
        <v>0</v>
      </c>
      <c r="D77" s="12">
        <v>0</v>
      </c>
      <c r="E77" s="16">
        <f t="shared" si="2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11">
        <v>0</v>
      </c>
      <c r="D78" s="12">
        <v>0</v>
      </c>
      <c r="E78" s="16">
        <f t="shared" si="2"/>
        <v>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11">
        <v>0</v>
      </c>
      <c r="D79" s="12">
        <v>0</v>
      </c>
      <c r="E79" s="16">
        <f t="shared" si="2"/>
        <v>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11">
        <v>0</v>
      </c>
      <c r="D80" s="12">
        <v>0</v>
      </c>
      <c r="E80" s="16">
        <f t="shared" si="2"/>
        <v>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11">
        <v>0</v>
      </c>
      <c r="D81" s="12">
        <v>0</v>
      </c>
      <c r="E81" s="16">
        <f t="shared" si="2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11">
        <v>0</v>
      </c>
      <c r="D82" s="12">
        <v>0</v>
      </c>
      <c r="E82" s="16">
        <f t="shared" si="2"/>
        <v>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11">
        <v>6</v>
      </c>
      <c r="D83" s="12">
        <v>1500</v>
      </c>
      <c r="E83" s="16">
        <f t="shared" si="2"/>
        <v>9000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11">
        <v>0</v>
      </c>
      <c r="D84" s="12">
        <v>0</v>
      </c>
      <c r="E84" s="16">
        <f t="shared" si="2"/>
        <v>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11">
        <v>0</v>
      </c>
      <c r="D85" s="12">
        <v>0</v>
      </c>
      <c r="E85" s="16">
        <f t="shared" si="2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11">
        <v>0</v>
      </c>
      <c r="D86" s="12">
        <v>0</v>
      </c>
      <c r="E86" s="16">
        <f t="shared" si="2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11">
        <v>0</v>
      </c>
      <c r="D87" s="12">
        <v>0</v>
      </c>
      <c r="E87" s="16">
        <f t="shared" si="2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f>SUM(C89:C94)</f>
        <v>9</v>
      </c>
      <c r="D88" s="55">
        <v>0</v>
      </c>
      <c r="E88" s="55">
        <f>SUM(E89:E94)</f>
        <v>202500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11">
        <v>0</v>
      </c>
      <c r="D89" s="12">
        <v>0</v>
      </c>
      <c r="E89" s="16">
        <f t="shared" ref="E89:E94" si="3">C89*D89</f>
        <v>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11">
        <v>0</v>
      </c>
      <c r="D90" s="12">
        <v>0</v>
      </c>
      <c r="E90" s="16">
        <f t="shared" si="3"/>
        <v>0</v>
      </c>
      <c r="F90" s="159"/>
      <c r="G90" s="159"/>
      <c r="H90" s="159"/>
      <c r="I90" s="159"/>
      <c r="J90" s="159"/>
      <c r="K90" s="159"/>
    </row>
    <row r="91" spans="1:11" x14ac:dyDescent="0.25">
      <c r="A91" s="15" t="s">
        <v>96</v>
      </c>
      <c r="B91" s="13" t="s">
        <v>97</v>
      </c>
      <c r="C91" s="11">
        <v>4</v>
      </c>
      <c r="D91" s="12">
        <v>20000</v>
      </c>
      <c r="E91" s="16">
        <f t="shared" si="3"/>
        <v>80000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11">
        <v>4</v>
      </c>
      <c r="D92" s="12">
        <v>30000</v>
      </c>
      <c r="E92" s="16">
        <f t="shared" si="3"/>
        <v>120000</v>
      </c>
      <c r="F92" s="159"/>
      <c r="G92" s="159"/>
      <c r="H92" s="159"/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11">
        <v>1</v>
      </c>
      <c r="D93" s="12">
        <v>2500</v>
      </c>
      <c r="E93" s="16">
        <f t="shared" si="3"/>
        <v>2500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11">
        <v>0</v>
      </c>
      <c r="D94" s="12">
        <v>0</v>
      </c>
      <c r="E94" s="16">
        <f t="shared" si="3"/>
        <v>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f>SUM(C96:C108)</f>
        <v>8</v>
      </c>
      <c r="D95" s="28">
        <v>0</v>
      </c>
      <c r="E95" s="55">
        <f>SUM(E96:E108)</f>
        <v>14400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11">
        <v>0</v>
      </c>
      <c r="D96" s="12">
        <v>0</v>
      </c>
      <c r="E96" s="16">
        <f t="shared" ref="E96:E108" si="4">C96*D96</f>
        <v>0</v>
      </c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11">
        <v>0</v>
      </c>
      <c r="D97" s="12">
        <v>0</v>
      </c>
      <c r="E97" s="16">
        <f t="shared" si="4"/>
        <v>0</v>
      </c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11">
        <v>2</v>
      </c>
      <c r="D98" s="12">
        <v>1200</v>
      </c>
      <c r="E98" s="16">
        <f t="shared" si="4"/>
        <v>2400</v>
      </c>
      <c r="F98" s="159"/>
      <c r="G98" s="159"/>
      <c r="H98" s="159"/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11">
        <v>0</v>
      </c>
      <c r="D99" s="12">
        <v>0</v>
      </c>
      <c r="E99" s="16">
        <f t="shared" si="4"/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11">
        <v>6</v>
      </c>
      <c r="D100" s="12">
        <v>2000</v>
      </c>
      <c r="E100" s="16">
        <f t="shared" si="4"/>
        <v>12000</v>
      </c>
      <c r="F100" s="159"/>
      <c r="G100" s="159"/>
      <c r="H100" s="159"/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11">
        <v>0</v>
      </c>
      <c r="D101" s="12">
        <v>0</v>
      </c>
      <c r="E101" s="16">
        <f t="shared" si="4"/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11">
        <v>0</v>
      </c>
      <c r="D102" s="12">
        <v>0</v>
      </c>
      <c r="E102" s="16">
        <f t="shared" si="4"/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11">
        <v>0</v>
      </c>
      <c r="D103" s="12">
        <v>0</v>
      </c>
      <c r="E103" s="16">
        <f t="shared" si="4"/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11">
        <v>0</v>
      </c>
      <c r="D104" s="12">
        <v>0</v>
      </c>
      <c r="E104" s="16">
        <f t="shared" si="4"/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11">
        <v>0</v>
      </c>
      <c r="D105" s="12">
        <v>0</v>
      </c>
      <c r="E105" s="16">
        <f t="shared" si="4"/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11">
        <v>0</v>
      </c>
      <c r="D106" s="12">
        <v>0</v>
      </c>
      <c r="E106" s="16">
        <f t="shared" si="4"/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11">
        <v>0</v>
      </c>
      <c r="D107" s="12">
        <v>0</v>
      </c>
      <c r="E107" s="16">
        <f t="shared" si="4"/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11">
        <v>0</v>
      </c>
      <c r="D108" s="12">
        <v>0</v>
      </c>
      <c r="E108" s="16">
        <f t="shared" si="4"/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f>SUM(C110:C134)</f>
        <v>6</v>
      </c>
      <c r="D109" s="55">
        <v>0</v>
      </c>
      <c r="E109" s="55">
        <f>SUM(E110:E134)</f>
        <v>4200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11">
        <v>0</v>
      </c>
      <c r="D110" s="12">
        <v>0</v>
      </c>
      <c r="E110" s="16">
        <f t="shared" ref="E110:E134" si="5">C110*D110</f>
        <v>0</v>
      </c>
      <c r="F110" s="159">
        <v>1</v>
      </c>
      <c r="G110" s="159">
        <v>7591.15</v>
      </c>
      <c r="H110" s="159">
        <v>7591.15</v>
      </c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11">
        <v>0</v>
      </c>
      <c r="D111" s="12">
        <v>0</v>
      </c>
      <c r="E111" s="16">
        <f t="shared" si="5"/>
        <v>0</v>
      </c>
      <c r="F111" s="159"/>
      <c r="G111" s="159"/>
      <c r="H111" s="159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11">
        <v>0</v>
      </c>
      <c r="D112" s="12">
        <v>0</v>
      </c>
      <c r="E112" s="16">
        <f t="shared" si="5"/>
        <v>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11">
        <v>0</v>
      </c>
      <c r="D113" s="12">
        <v>0</v>
      </c>
      <c r="E113" s="16">
        <f t="shared" si="5"/>
        <v>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11">
        <v>0</v>
      </c>
      <c r="D114" s="12">
        <v>0</v>
      </c>
      <c r="E114" s="16">
        <f t="shared" si="5"/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11">
        <v>0</v>
      </c>
      <c r="D115" s="12">
        <v>0</v>
      </c>
      <c r="E115" s="16">
        <f t="shared" si="5"/>
        <v>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0</v>
      </c>
      <c r="D116" s="12">
        <v>0</v>
      </c>
      <c r="E116" s="16">
        <f t="shared" si="5"/>
        <v>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>
        <v>0</v>
      </c>
      <c r="D117" s="12">
        <v>0</v>
      </c>
      <c r="E117" s="16">
        <f t="shared" si="5"/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16">
        <f t="shared" si="5"/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16">
        <f t="shared" si="5"/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16">
        <f t="shared" si="5"/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>
        <v>0</v>
      </c>
      <c r="D121" s="12">
        <v>0</v>
      </c>
      <c r="E121" s="16">
        <f t="shared" si="5"/>
        <v>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0</v>
      </c>
      <c r="D122" s="12">
        <v>0</v>
      </c>
      <c r="E122" s="16">
        <f t="shared" si="5"/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16">
        <f t="shared" si="5"/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0</v>
      </c>
      <c r="D124" s="12">
        <v>0</v>
      </c>
      <c r="E124" s="16">
        <f t="shared" si="5"/>
        <v>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>
        <v>0</v>
      </c>
      <c r="D125" s="12">
        <v>0</v>
      </c>
      <c r="E125" s="16">
        <f t="shared" si="5"/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16">
        <f t="shared" si="5"/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16">
        <f t="shared" si="5"/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>
        <v>0</v>
      </c>
      <c r="D128" s="12">
        <v>0</v>
      </c>
      <c r="E128" s="16">
        <f t="shared" si="5"/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>
        <v>0</v>
      </c>
      <c r="D129" s="12">
        <v>0</v>
      </c>
      <c r="E129" s="16">
        <f t="shared" si="5"/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>
        <v>6</v>
      </c>
      <c r="D130" s="12">
        <v>700</v>
      </c>
      <c r="E130" s="16">
        <f t="shared" si="5"/>
        <v>4200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>
        <v>0</v>
      </c>
      <c r="D131" s="12">
        <v>0</v>
      </c>
      <c r="E131" s="16">
        <f t="shared" si="5"/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>
        <v>0</v>
      </c>
      <c r="D132" s="12">
        <v>0</v>
      </c>
      <c r="E132" s="16">
        <f t="shared" si="5"/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>
        <v>0</v>
      </c>
      <c r="D133" s="12">
        <v>0</v>
      </c>
      <c r="E133" s="16">
        <f t="shared" si="5"/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>
        <v>0</v>
      </c>
      <c r="D134" s="12">
        <v>0</v>
      </c>
      <c r="E134" s="16">
        <f t="shared" si="5"/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14</v>
      </c>
      <c r="D135" s="28"/>
      <c r="E135" s="28">
        <f>SUM(E136:E171)</f>
        <v>37000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11">
        <v>0</v>
      </c>
      <c r="D136" s="12">
        <v>0</v>
      </c>
      <c r="E136" s="16">
        <f t="shared" ref="E136:E171" si="6">C136*D136</f>
        <v>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11">
        <v>0</v>
      </c>
      <c r="D137" s="12">
        <v>0</v>
      </c>
      <c r="E137" s="16">
        <f t="shared" si="6"/>
        <v>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11">
        <v>0</v>
      </c>
      <c r="D138" s="12">
        <v>0</v>
      </c>
      <c r="E138" s="16">
        <f t="shared" si="6"/>
        <v>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11">
        <v>0</v>
      </c>
      <c r="D139" s="12">
        <v>0</v>
      </c>
      <c r="E139" s="16">
        <f t="shared" si="6"/>
        <v>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11">
        <v>0</v>
      </c>
      <c r="D140" s="12">
        <v>0</v>
      </c>
      <c r="E140" s="16">
        <f t="shared" si="6"/>
        <v>0</v>
      </c>
      <c r="F140" s="159"/>
      <c r="G140" s="159"/>
      <c r="H140" s="159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11">
        <v>0</v>
      </c>
      <c r="D141" s="12">
        <v>0</v>
      </c>
      <c r="E141" s="16">
        <f t="shared" si="6"/>
        <v>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11">
        <v>0</v>
      </c>
      <c r="D142" s="12">
        <v>0</v>
      </c>
      <c r="E142" s="16">
        <f t="shared" si="6"/>
        <v>0</v>
      </c>
      <c r="F142" s="159"/>
      <c r="G142" s="159"/>
      <c r="H142" s="159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11">
        <v>0</v>
      </c>
      <c r="D143" s="12">
        <v>0</v>
      </c>
      <c r="E143" s="16">
        <f t="shared" si="6"/>
        <v>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11">
        <v>0</v>
      </c>
      <c r="D144" s="12">
        <v>0</v>
      </c>
      <c r="E144" s="16">
        <f t="shared" si="6"/>
        <v>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0</v>
      </c>
      <c r="D145" s="12">
        <v>0</v>
      </c>
      <c r="E145" s="16">
        <f t="shared" si="6"/>
        <v>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0</v>
      </c>
      <c r="D146" s="12">
        <v>0</v>
      </c>
      <c r="E146" s="16">
        <f t="shared" si="6"/>
        <v>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0</v>
      </c>
      <c r="D147" s="12">
        <v>0</v>
      </c>
      <c r="E147" s="16">
        <f t="shared" si="6"/>
        <v>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11">
        <v>0</v>
      </c>
      <c r="D148" s="12">
        <v>0</v>
      </c>
      <c r="E148" s="16">
        <f t="shared" si="6"/>
        <v>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0</v>
      </c>
      <c r="D149" s="12">
        <v>0</v>
      </c>
      <c r="E149" s="16">
        <f t="shared" si="6"/>
        <v>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12">
        <v>0</v>
      </c>
      <c r="E150" s="16">
        <f t="shared" si="6"/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11">
        <v>0</v>
      </c>
      <c r="D151" s="12">
        <v>0</v>
      </c>
      <c r="E151" s="16">
        <f t="shared" si="6"/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>
        <v>0</v>
      </c>
      <c r="D152" s="12">
        <v>0</v>
      </c>
      <c r="E152" s="16">
        <f t="shared" si="6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0</v>
      </c>
      <c r="D153" s="12">
        <v>0</v>
      </c>
      <c r="E153" s="16">
        <f t="shared" si="6"/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12">
        <v>0</v>
      </c>
      <c r="E154" s="16">
        <f t="shared" si="6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>
        <v>0</v>
      </c>
      <c r="D155" s="12">
        <v>0</v>
      </c>
      <c r="E155" s="16">
        <f t="shared" si="6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>
        <v>0</v>
      </c>
      <c r="D156" s="12">
        <v>0</v>
      </c>
      <c r="E156" s="16">
        <f t="shared" si="6"/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>
        <v>0</v>
      </c>
      <c r="D157" s="12">
        <v>0</v>
      </c>
      <c r="E157" s="16">
        <f t="shared" si="6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12">
        <v>0</v>
      </c>
      <c r="E158" s="16">
        <f t="shared" si="6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0</v>
      </c>
      <c r="D159" s="12">
        <v>0</v>
      </c>
      <c r="E159" s="16">
        <f t="shared" si="6"/>
        <v>0</v>
      </c>
      <c r="F159" s="159"/>
      <c r="G159" s="159"/>
      <c r="H159" s="159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>
        <v>0</v>
      </c>
      <c r="D160" s="12">
        <v>0</v>
      </c>
      <c r="E160" s="16">
        <f t="shared" si="6"/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1">
        <v>4</v>
      </c>
      <c r="D161" s="12">
        <v>2000</v>
      </c>
      <c r="E161" s="16">
        <f t="shared" si="6"/>
        <v>8000</v>
      </c>
      <c r="F161" s="159">
        <v>1</v>
      </c>
      <c r="G161" s="159">
        <v>1980</v>
      </c>
      <c r="H161" s="159">
        <v>1980</v>
      </c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11">
        <v>0</v>
      </c>
      <c r="D162" s="12">
        <v>0</v>
      </c>
      <c r="E162" s="16">
        <f t="shared" si="6"/>
        <v>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1">
        <v>0</v>
      </c>
      <c r="D163" s="12">
        <v>0</v>
      </c>
      <c r="E163" s="16">
        <f t="shared" si="6"/>
        <v>0</v>
      </c>
      <c r="F163" s="159"/>
      <c r="G163" s="159"/>
      <c r="H163" s="159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11">
        <v>4</v>
      </c>
      <c r="D164" s="12">
        <v>1500</v>
      </c>
      <c r="E164" s="16">
        <f t="shared" si="6"/>
        <v>6000</v>
      </c>
      <c r="F164" s="159">
        <v>1</v>
      </c>
      <c r="G164" s="159">
        <v>688</v>
      </c>
      <c r="H164" s="159">
        <v>688</v>
      </c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11">
        <v>4</v>
      </c>
      <c r="D165" s="12">
        <v>4500</v>
      </c>
      <c r="E165" s="16">
        <f t="shared" si="6"/>
        <v>18000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>
        <v>0</v>
      </c>
      <c r="D166" s="12">
        <v>0</v>
      </c>
      <c r="E166" s="16">
        <f t="shared" si="6"/>
        <v>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2</v>
      </c>
      <c r="D167" s="12">
        <v>2500</v>
      </c>
      <c r="E167" s="16">
        <f t="shared" si="6"/>
        <v>5000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>
        <v>0</v>
      </c>
      <c r="D168" s="12">
        <v>0</v>
      </c>
      <c r="E168" s="16">
        <f t="shared" si="6"/>
        <v>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>
        <v>0</v>
      </c>
      <c r="D169" s="12">
        <v>0</v>
      </c>
      <c r="E169" s="16">
        <f t="shared" si="6"/>
        <v>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0</v>
      </c>
      <c r="D170" s="12">
        <v>0</v>
      </c>
      <c r="E170" s="16">
        <f t="shared" si="6"/>
        <v>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0</v>
      </c>
      <c r="D171" s="12">
        <v>0</v>
      </c>
      <c r="E171" s="16">
        <f t="shared" si="6"/>
        <v>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v>0</v>
      </c>
      <c r="D172" s="28">
        <v>0</v>
      </c>
      <c r="E172" s="55">
        <v>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16">
        <f t="shared" ref="E173:E180" si="7">C173*D173</f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>
        <v>0</v>
      </c>
      <c r="D174" s="12">
        <v>0</v>
      </c>
      <c r="E174" s="16">
        <f t="shared" si="7"/>
        <v>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>
        <v>0</v>
      </c>
      <c r="D175" s="12">
        <v>0</v>
      </c>
      <c r="E175" s="16">
        <f t="shared" si="7"/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0</v>
      </c>
      <c r="D176" s="12">
        <v>0</v>
      </c>
      <c r="E176" s="16">
        <f t="shared" si="7"/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>
        <v>0</v>
      </c>
      <c r="D177" s="12">
        <v>0</v>
      </c>
      <c r="E177" s="16">
        <f t="shared" si="7"/>
        <v>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16">
        <f t="shared" si="7"/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16">
        <f t="shared" si="7"/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16">
        <f t="shared" si="7"/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111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55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16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16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16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16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16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55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16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55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16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16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16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16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16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16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16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46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16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16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16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11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98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16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16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16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16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16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16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16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16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16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16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16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16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16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16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16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16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16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16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16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46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16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6">
        <f>C15+C27</f>
        <v>110</v>
      </c>
      <c r="D225" s="67"/>
      <c r="E225" s="67">
        <f>E15+E27</f>
        <v>531500</v>
      </c>
      <c r="F225" s="188">
        <f>SUM(F15:F224)</f>
        <v>14</v>
      </c>
      <c r="G225" s="188"/>
      <c r="H225" s="188">
        <f t="shared" ref="H225:K225" si="8">SUM(H15:H224)</f>
        <v>94677.65</v>
      </c>
      <c r="I225" s="188">
        <f t="shared" si="8"/>
        <v>0</v>
      </c>
      <c r="J225" s="188"/>
      <c r="K225" s="188">
        <f t="shared" si="8"/>
        <v>0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3">
      <c r="B228" s="10"/>
      <c r="C228" s="17"/>
      <c r="D228" s="53"/>
      <c r="E228" s="52"/>
      <c r="F228" s="50"/>
    </row>
    <row r="229" spans="1:11" x14ac:dyDescent="0.25">
      <c r="C229" s="4">
        <f>'[4]00585'!$C$224</f>
        <v>134</v>
      </c>
      <c r="E229" s="9">
        <f>'[4]00585'!$E$224</f>
        <v>1158700</v>
      </c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58" fitToHeight="10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229"/>
  <sheetViews>
    <sheetView view="pageBreakPreview" topLeftCell="A8" zoomScaleNormal="100" zoomScaleSheetLayoutView="100" workbookViewId="0">
      <selection activeCell="F225" sqref="F225:K225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7.25" hidden="1" customHeight="1" x14ac:dyDescent="0.25">
      <c r="A4" s="102"/>
      <c r="B4" s="93"/>
      <c r="C4" s="5"/>
      <c r="D4" s="104"/>
      <c r="E4" s="104"/>
    </row>
    <row r="5" spans="1:11" ht="4.5" hidden="1" customHeight="1" x14ac:dyDescent="0.25">
      <c r="A5" s="1"/>
      <c r="B5" s="1"/>
      <c r="C5" s="5"/>
      <c r="D5" s="7"/>
      <c r="E5" s="8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4.5" customHeight="1" x14ac:dyDescent="0.25">
      <c r="A9" s="237" t="s">
        <v>392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22" t="s">
        <v>346</v>
      </c>
      <c r="F13" s="193" t="s">
        <v>344</v>
      </c>
      <c r="G13" s="193" t="s">
        <v>345</v>
      </c>
      <c r="H13" s="193" t="s">
        <v>346</v>
      </c>
      <c r="I13" s="193" t="s">
        <v>344</v>
      </c>
      <c r="J13" s="193" t="s">
        <v>345</v>
      </c>
      <c r="K13" s="193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09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4">
        <v>0</v>
      </c>
      <c r="D15" s="43"/>
      <c r="E15" s="44">
        <v>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v>0</v>
      </c>
      <c r="D16" s="28">
        <v>0</v>
      </c>
      <c r="E16" s="28">
        <v>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>
        <v>0</v>
      </c>
      <c r="D17" s="12">
        <v>0</v>
      </c>
      <c r="E17" s="16">
        <v>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>
        <v>0</v>
      </c>
      <c r="D18" s="12">
        <v>0</v>
      </c>
      <c r="E18" s="16">
        <v>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11">
        <v>0</v>
      </c>
      <c r="D19" s="12">
        <v>0</v>
      </c>
      <c r="E19" s="16"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>
        <v>0</v>
      </c>
      <c r="D20" s="12">
        <v>0</v>
      </c>
      <c r="E20" s="16"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16"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>
        <v>0</v>
      </c>
      <c r="D22" s="12">
        <v>0</v>
      </c>
      <c r="E22" s="16"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16"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>
        <v>0</v>
      </c>
      <c r="D24" s="12">
        <v>0</v>
      </c>
      <c r="E24" s="16"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>
        <v>0</v>
      </c>
      <c r="D25" s="12"/>
      <c r="E25" s="16"/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0</v>
      </c>
      <c r="D26" s="28">
        <v>0</v>
      </c>
      <c r="E26" s="46">
        <v>0</v>
      </c>
      <c r="F26" s="159"/>
      <c r="G26" s="159"/>
      <c r="H26" s="159"/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63">
        <f>C28+C62+C88+C95+C109+C135</f>
        <v>47</v>
      </c>
      <c r="D27" s="43">
        <v>0</v>
      </c>
      <c r="E27" s="110">
        <f>E28+E62+E88+E95+E109+E135</f>
        <v>338600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31">
        <f>SUM(C29:C61)</f>
        <v>5</v>
      </c>
      <c r="D28" s="32">
        <v>0</v>
      </c>
      <c r="E28" s="46">
        <f>SUM(E29:E61)</f>
        <v>10000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11">
        <v>0</v>
      </c>
      <c r="D29" s="12">
        <v>0</v>
      </c>
      <c r="E29" s="16">
        <f>C29*D29</f>
        <v>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11">
        <v>0</v>
      </c>
      <c r="D30" s="12">
        <v>0</v>
      </c>
      <c r="E30" s="16">
        <f t="shared" ref="E30:E93" si="0">C30*D30</f>
        <v>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11">
        <v>0</v>
      </c>
      <c r="D31" s="12">
        <v>0</v>
      </c>
      <c r="E31" s="16">
        <f t="shared" si="0"/>
        <v>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11">
        <v>0</v>
      </c>
      <c r="D32" s="12">
        <v>0</v>
      </c>
      <c r="E32" s="16">
        <f t="shared" si="0"/>
        <v>0</v>
      </c>
      <c r="F32" s="159"/>
      <c r="G32" s="159"/>
      <c r="H32" s="159"/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11">
        <v>0</v>
      </c>
      <c r="D33" s="12">
        <v>0</v>
      </c>
      <c r="E33" s="16">
        <f t="shared" si="0"/>
        <v>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11">
        <v>0</v>
      </c>
      <c r="D34" s="12">
        <v>0</v>
      </c>
      <c r="E34" s="16">
        <f t="shared" si="0"/>
        <v>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11">
        <v>0</v>
      </c>
      <c r="D35" s="12">
        <v>0</v>
      </c>
      <c r="E35" s="16">
        <f t="shared" si="0"/>
        <v>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11">
        <v>0</v>
      </c>
      <c r="D36" s="12">
        <v>0</v>
      </c>
      <c r="E36" s="16">
        <f t="shared" si="0"/>
        <v>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11">
        <v>0</v>
      </c>
      <c r="D37" s="12">
        <v>0</v>
      </c>
      <c r="E37" s="16">
        <f t="shared" si="0"/>
        <v>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11">
        <v>1</v>
      </c>
      <c r="D38" s="12">
        <v>3000</v>
      </c>
      <c r="E38" s="16">
        <f t="shared" si="0"/>
        <v>3000</v>
      </c>
      <c r="F38" s="159"/>
      <c r="G38" s="159"/>
      <c r="H38" s="159"/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11">
        <v>1</v>
      </c>
      <c r="D39" s="12">
        <v>1000</v>
      </c>
      <c r="E39" s="16">
        <f t="shared" si="0"/>
        <v>1000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11">
        <v>0</v>
      </c>
      <c r="D40" s="12">
        <v>0</v>
      </c>
      <c r="E40" s="16">
        <f t="shared" si="0"/>
        <v>0</v>
      </c>
      <c r="F40" s="159"/>
      <c r="G40" s="159"/>
      <c r="H40" s="159"/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11">
        <v>0</v>
      </c>
      <c r="D41" s="12">
        <v>0</v>
      </c>
      <c r="E41" s="16">
        <f t="shared" si="0"/>
        <v>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11">
        <v>0</v>
      </c>
      <c r="D42" s="12">
        <v>0</v>
      </c>
      <c r="E42" s="16">
        <f t="shared" si="0"/>
        <v>0</v>
      </c>
      <c r="F42" s="159"/>
      <c r="G42" s="159"/>
      <c r="H42" s="159"/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11">
        <v>2</v>
      </c>
      <c r="D43" s="12">
        <v>500</v>
      </c>
      <c r="E43" s="16">
        <f t="shared" si="0"/>
        <v>1000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11">
        <v>0</v>
      </c>
      <c r="D44" s="12">
        <v>0</v>
      </c>
      <c r="E44" s="16">
        <f t="shared" si="0"/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11">
        <v>0</v>
      </c>
      <c r="D45" s="12">
        <v>0</v>
      </c>
      <c r="E45" s="16">
        <f t="shared" si="0"/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11">
        <v>0</v>
      </c>
      <c r="D46" s="12">
        <v>0</v>
      </c>
      <c r="E46" s="16">
        <f t="shared" si="0"/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11">
        <v>0</v>
      </c>
      <c r="D47" s="12">
        <v>0</v>
      </c>
      <c r="E47" s="16">
        <f t="shared" si="0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11">
        <v>1</v>
      </c>
      <c r="D48" s="12">
        <v>5000</v>
      </c>
      <c r="E48" s="16">
        <f t="shared" si="0"/>
        <v>5000</v>
      </c>
      <c r="F48" s="159"/>
      <c r="G48" s="159"/>
      <c r="H48" s="159"/>
      <c r="I48" s="159"/>
      <c r="J48" s="159"/>
      <c r="K48" s="159"/>
    </row>
    <row r="49" spans="1:11" x14ac:dyDescent="0.25">
      <c r="A49" s="15">
        <v>1653501021</v>
      </c>
      <c r="B49" s="13" t="s">
        <v>33</v>
      </c>
      <c r="C49" s="11">
        <v>0</v>
      </c>
      <c r="D49" s="12">
        <v>0</v>
      </c>
      <c r="E49" s="16">
        <f t="shared" si="0"/>
        <v>0</v>
      </c>
      <c r="F49" s="159"/>
      <c r="G49" s="159"/>
      <c r="H49" s="159"/>
      <c r="I49" s="159"/>
      <c r="J49" s="159"/>
      <c r="K49" s="159"/>
    </row>
    <row r="50" spans="1:11" x14ac:dyDescent="0.25">
      <c r="A50" s="15">
        <v>1653501022</v>
      </c>
      <c r="B50" s="13" t="s">
        <v>34</v>
      </c>
      <c r="C50" s="11">
        <v>0</v>
      </c>
      <c r="D50" s="12">
        <v>0</v>
      </c>
      <c r="E50" s="16">
        <f t="shared" si="0"/>
        <v>0</v>
      </c>
      <c r="F50" s="159"/>
      <c r="G50" s="159"/>
      <c r="H50" s="159"/>
      <c r="I50" s="159"/>
      <c r="J50" s="159"/>
      <c r="K50" s="159"/>
    </row>
    <row r="51" spans="1:11" x14ac:dyDescent="0.25">
      <c r="A51" s="15">
        <v>1653501023</v>
      </c>
      <c r="B51" s="13" t="s">
        <v>36</v>
      </c>
      <c r="C51" s="11">
        <v>0</v>
      </c>
      <c r="D51" s="12">
        <v>0</v>
      </c>
      <c r="E51" s="16">
        <f t="shared" si="0"/>
        <v>0</v>
      </c>
      <c r="F51" s="159"/>
      <c r="G51" s="159"/>
      <c r="H51" s="159"/>
      <c r="I51" s="159"/>
      <c r="J51" s="159"/>
      <c r="K51" s="159"/>
    </row>
    <row r="52" spans="1:11" x14ac:dyDescent="0.25">
      <c r="A52" s="15">
        <v>1653501024</v>
      </c>
      <c r="B52" s="13" t="s">
        <v>37</v>
      </c>
      <c r="C52" s="11">
        <v>0</v>
      </c>
      <c r="D52" s="12">
        <v>0</v>
      </c>
      <c r="E52" s="16">
        <f t="shared" si="0"/>
        <v>0</v>
      </c>
      <c r="F52" s="159"/>
      <c r="G52" s="159"/>
      <c r="H52" s="159"/>
      <c r="I52" s="159"/>
      <c r="J52" s="159"/>
      <c r="K52" s="159"/>
    </row>
    <row r="53" spans="1:11" x14ac:dyDescent="0.25">
      <c r="A53" s="15">
        <v>1653501025</v>
      </c>
      <c r="B53" s="13" t="s">
        <v>38</v>
      </c>
      <c r="C53" s="11">
        <v>0</v>
      </c>
      <c r="D53" s="12">
        <v>0</v>
      </c>
      <c r="E53" s="16">
        <f t="shared" si="0"/>
        <v>0</v>
      </c>
      <c r="F53" s="159"/>
      <c r="G53" s="159"/>
      <c r="H53" s="159"/>
      <c r="I53" s="159"/>
      <c r="J53" s="159"/>
      <c r="K53" s="159"/>
    </row>
    <row r="54" spans="1:11" x14ac:dyDescent="0.25">
      <c r="A54" s="15">
        <v>1653501026</v>
      </c>
      <c r="B54" s="13" t="s">
        <v>39</v>
      </c>
      <c r="C54" s="11">
        <v>0</v>
      </c>
      <c r="D54" s="12">
        <v>0</v>
      </c>
      <c r="E54" s="16">
        <f t="shared" si="0"/>
        <v>0</v>
      </c>
      <c r="F54" s="159"/>
      <c r="G54" s="159"/>
      <c r="H54" s="159"/>
      <c r="I54" s="159"/>
      <c r="J54" s="159"/>
      <c r="K54" s="159"/>
    </row>
    <row r="55" spans="1:11" ht="24" x14ac:dyDescent="0.25">
      <c r="A55" s="15">
        <v>1653501027</v>
      </c>
      <c r="B55" s="13" t="s">
        <v>329</v>
      </c>
      <c r="C55" s="11">
        <v>0</v>
      </c>
      <c r="D55" s="12">
        <v>0</v>
      </c>
      <c r="E55" s="16">
        <f t="shared" si="0"/>
        <v>0</v>
      </c>
      <c r="F55" s="159"/>
      <c r="G55" s="159"/>
      <c r="H55" s="159"/>
      <c r="I55" s="159"/>
      <c r="J55" s="159"/>
      <c r="K55" s="159"/>
    </row>
    <row r="56" spans="1:11" x14ac:dyDescent="0.25">
      <c r="A56" s="15">
        <v>1653501028</v>
      </c>
      <c r="B56" s="13" t="s">
        <v>40</v>
      </c>
      <c r="C56" s="11">
        <v>0</v>
      </c>
      <c r="D56" s="12">
        <v>0</v>
      </c>
      <c r="E56" s="16">
        <f t="shared" si="0"/>
        <v>0</v>
      </c>
      <c r="F56" s="159"/>
      <c r="G56" s="159"/>
      <c r="H56" s="159"/>
      <c r="I56" s="159"/>
      <c r="J56" s="159"/>
      <c r="K56" s="159"/>
    </row>
    <row r="57" spans="1:11" x14ac:dyDescent="0.25">
      <c r="A57" s="15">
        <v>1653501029</v>
      </c>
      <c r="B57" s="13" t="s">
        <v>41</v>
      </c>
      <c r="C57" s="11">
        <v>0</v>
      </c>
      <c r="D57" s="12">
        <v>0</v>
      </c>
      <c r="E57" s="16">
        <f t="shared" si="0"/>
        <v>0</v>
      </c>
      <c r="F57" s="159"/>
      <c r="G57" s="159"/>
      <c r="H57" s="159"/>
      <c r="I57" s="159"/>
      <c r="J57" s="159"/>
      <c r="K57" s="159"/>
    </row>
    <row r="58" spans="1:11" x14ac:dyDescent="0.25">
      <c r="A58" s="15">
        <v>1653501030</v>
      </c>
      <c r="B58" s="13" t="s">
        <v>42</v>
      </c>
      <c r="C58" s="11">
        <v>0</v>
      </c>
      <c r="D58" s="12">
        <v>0</v>
      </c>
      <c r="E58" s="16">
        <f t="shared" si="0"/>
        <v>0</v>
      </c>
      <c r="F58" s="159"/>
      <c r="G58" s="159"/>
      <c r="H58" s="159"/>
      <c r="I58" s="159"/>
      <c r="J58" s="159"/>
      <c r="K58" s="159"/>
    </row>
    <row r="59" spans="1:11" x14ac:dyDescent="0.25">
      <c r="A59" s="15">
        <v>1653501031</v>
      </c>
      <c r="B59" s="13" t="s">
        <v>288</v>
      </c>
      <c r="C59" s="11">
        <v>0</v>
      </c>
      <c r="D59" s="12">
        <v>0</v>
      </c>
      <c r="E59" s="16">
        <f t="shared" si="0"/>
        <v>0</v>
      </c>
      <c r="F59" s="159"/>
      <c r="G59" s="159"/>
      <c r="H59" s="159"/>
      <c r="I59" s="159"/>
      <c r="J59" s="159"/>
      <c r="K59" s="159"/>
    </row>
    <row r="60" spans="1:11" x14ac:dyDescent="0.25">
      <c r="A60" s="15">
        <v>1653501032</v>
      </c>
      <c r="B60" s="13" t="s">
        <v>295</v>
      </c>
      <c r="C60" s="11">
        <v>0</v>
      </c>
      <c r="D60" s="12">
        <v>0</v>
      </c>
      <c r="E60" s="16">
        <f t="shared" si="0"/>
        <v>0</v>
      </c>
      <c r="F60" s="159"/>
      <c r="G60" s="159"/>
      <c r="H60" s="159"/>
      <c r="I60" s="159"/>
      <c r="J60" s="159"/>
      <c r="K60" s="159"/>
    </row>
    <row r="61" spans="1:11" x14ac:dyDescent="0.25">
      <c r="A61" s="15">
        <v>1653501033</v>
      </c>
      <c r="B61" s="13" t="s">
        <v>296</v>
      </c>
      <c r="C61" s="11">
        <v>0</v>
      </c>
      <c r="D61" s="12">
        <v>0</v>
      </c>
      <c r="E61" s="16">
        <f t="shared" si="0"/>
        <v>0</v>
      </c>
      <c r="F61" s="159"/>
      <c r="G61" s="159"/>
      <c r="H61" s="159"/>
      <c r="I61" s="159"/>
      <c r="J61" s="159"/>
      <c r="K61" s="159"/>
    </row>
    <row r="62" spans="1:11" ht="24" x14ac:dyDescent="0.25">
      <c r="A62" s="25" t="s">
        <v>43</v>
      </c>
      <c r="B62" s="26" t="s">
        <v>44</v>
      </c>
      <c r="C62" s="29">
        <f>SUM(C63:C87)</f>
        <v>22</v>
      </c>
      <c r="D62" s="28">
        <v>0</v>
      </c>
      <c r="E62" s="55">
        <f>SUM(E63:E87)</f>
        <v>123400</v>
      </c>
      <c r="F62" s="159"/>
      <c r="G62" s="159"/>
      <c r="H62" s="159"/>
      <c r="I62" s="159"/>
      <c r="J62" s="159"/>
      <c r="K62" s="159"/>
    </row>
    <row r="63" spans="1:11" x14ac:dyDescent="0.25">
      <c r="A63" s="15" t="s">
        <v>45</v>
      </c>
      <c r="B63" s="13" t="s">
        <v>46</v>
      </c>
      <c r="C63" s="11">
        <v>0</v>
      </c>
      <c r="D63" s="12">
        <v>0</v>
      </c>
      <c r="E63" s="16">
        <f t="shared" si="0"/>
        <v>0</v>
      </c>
      <c r="F63" s="159"/>
      <c r="G63" s="159"/>
      <c r="H63" s="159"/>
      <c r="I63" s="159"/>
      <c r="J63" s="159"/>
      <c r="K63" s="159"/>
    </row>
    <row r="64" spans="1:11" x14ac:dyDescent="0.25">
      <c r="A64" s="15" t="s">
        <v>47</v>
      </c>
      <c r="B64" s="13" t="s">
        <v>48</v>
      </c>
      <c r="C64" s="11">
        <v>12</v>
      </c>
      <c r="D64" s="12">
        <v>8000</v>
      </c>
      <c r="E64" s="16">
        <f t="shared" si="0"/>
        <v>96000</v>
      </c>
      <c r="F64" s="159"/>
      <c r="G64" s="159"/>
      <c r="H64" s="159"/>
      <c r="I64" s="159"/>
      <c r="J64" s="159"/>
      <c r="K64" s="159"/>
    </row>
    <row r="65" spans="1:11" x14ac:dyDescent="0.25">
      <c r="A65" s="15" t="s">
        <v>49</v>
      </c>
      <c r="B65" s="13" t="s">
        <v>50</v>
      </c>
      <c r="C65" s="11">
        <v>0</v>
      </c>
      <c r="D65" s="12">
        <v>0</v>
      </c>
      <c r="E65" s="16">
        <f t="shared" si="0"/>
        <v>0</v>
      </c>
      <c r="F65" s="159"/>
      <c r="G65" s="159"/>
      <c r="H65" s="159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11">
        <v>5</v>
      </c>
      <c r="D66" s="12">
        <v>5000</v>
      </c>
      <c r="E66" s="16">
        <f t="shared" si="0"/>
        <v>25000</v>
      </c>
      <c r="F66" s="159"/>
      <c r="G66" s="159"/>
      <c r="H66" s="159"/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11">
        <v>0</v>
      </c>
      <c r="D67" s="12">
        <v>0</v>
      </c>
      <c r="E67" s="16">
        <f t="shared" si="0"/>
        <v>0</v>
      </c>
      <c r="F67" s="159"/>
      <c r="G67" s="159"/>
      <c r="H67" s="159"/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11"/>
      <c r="D68" s="12"/>
      <c r="E68" s="16">
        <f t="shared" si="0"/>
        <v>0</v>
      </c>
      <c r="F68" s="159"/>
      <c r="G68" s="159"/>
      <c r="H68" s="159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11">
        <v>0</v>
      </c>
      <c r="D69" s="12">
        <v>0</v>
      </c>
      <c r="E69" s="16">
        <f t="shared" si="0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11">
        <v>1</v>
      </c>
      <c r="D70" s="12">
        <v>2000</v>
      </c>
      <c r="E70" s="16">
        <f t="shared" si="0"/>
        <v>2000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11">
        <v>0</v>
      </c>
      <c r="D71" s="12">
        <v>0</v>
      </c>
      <c r="E71" s="16">
        <f t="shared" si="0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11"/>
      <c r="D72" s="12"/>
      <c r="E72" s="16">
        <f t="shared" si="0"/>
        <v>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11">
        <v>2</v>
      </c>
      <c r="D73" s="12">
        <v>100</v>
      </c>
      <c r="E73" s="16">
        <f t="shared" si="0"/>
        <v>200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11">
        <v>0</v>
      </c>
      <c r="D74" s="12">
        <v>0</v>
      </c>
      <c r="E74" s="16">
        <f t="shared" si="0"/>
        <v>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11">
        <v>0</v>
      </c>
      <c r="D75" s="12">
        <v>0</v>
      </c>
      <c r="E75" s="16">
        <f t="shared" si="0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11">
        <v>0</v>
      </c>
      <c r="D76" s="12">
        <v>0</v>
      </c>
      <c r="E76" s="16">
        <f t="shared" si="0"/>
        <v>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11">
        <v>0</v>
      </c>
      <c r="D77" s="12">
        <v>0</v>
      </c>
      <c r="E77" s="16">
        <f t="shared" si="0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11">
        <v>0</v>
      </c>
      <c r="D78" s="12">
        <v>0</v>
      </c>
      <c r="E78" s="16">
        <f t="shared" si="0"/>
        <v>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11">
        <v>0</v>
      </c>
      <c r="D79" s="12">
        <v>0</v>
      </c>
      <c r="E79" s="16">
        <f t="shared" si="0"/>
        <v>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11">
        <v>0</v>
      </c>
      <c r="D80" s="12">
        <v>0</v>
      </c>
      <c r="E80" s="16">
        <f t="shared" si="0"/>
        <v>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11">
        <v>0</v>
      </c>
      <c r="D81" s="12">
        <v>0</v>
      </c>
      <c r="E81" s="16">
        <f t="shared" si="0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11">
        <v>2</v>
      </c>
      <c r="D82" s="12">
        <v>100</v>
      </c>
      <c r="E82" s="16">
        <f t="shared" si="0"/>
        <v>200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11">
        <v>0</v>
      </c>
      <c r="D83" s="12">
        <v>0</v>
      </c>
      <c r="E83" s="16">
        <f t="shared" si="0"/>
        <v>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11">
        <v>0</v>
      </c>
      <c r="D84" s="12">
        <v>0</v>
      </c>
      <c r="E84" s="16">
        <f t="shared" si="0"/>
        <v>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11">
        <v>0</v>
      </c>
      <c r="D85" s="12">
        <v>0</v>
      </c>
      <c r="E85" s="16">
        <f t="shared" si="0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11">
        <v>0</v>
      </c>
      <c r="D86" s="12">
        <v>0</v>
      </c>
      <c r="E86" s="16">
        <f t="shared" si="0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11">
        <v>0</v>
      </c>
      <c r="D87" s="12">
        <v>0</v>
      </c>
      <c r="E87" s="16">
        <f t="shared" si="0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f>SUM(C89:C94)</f>
        <v>6</v>
      </c>
      <c r="D88" s="55">
        <v>0</v>
      </c>
      <c r="E88" s="55">
        <f>SUM(E89:E94)</f>
        <v>87000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11">
        <v>0</v>
      </c>
      <c r="D89" s="12">
        <v>0</v>
      </c>
      <c r="E89" s="16">
        <f t="shared" si="0"/>
        <v>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11">
        <v>1</v>
      </c>
      <c r="D90" s="12">
        <v>1000</v>
      </c>
      <c r="E90" s="16">
        <f t="shared" si="0"/>
        <v>1000</v>
      </c>
      <c r="F90" s="159"/>
      <c r="G90" s="159"/>
      <c r="H90" s="159"/>
      <c r="I90" s="159"/>
      <c r="J90" s="159"/>
      <c r="K90" s="159"/>
    </row>
    <row r="91" spans="1:11" x14ac:dyDescent="0.25">
      <c r="A91" s="15" t="s">
        <v>96</v>
      </c>
      <c r="B91" s="13" t="s">
        <v>97</v>
      </c>
      <c r="C91" s="11">
        <v>1</v>
      </c>
      <c r="D91" s="12">
        <v>2000</v>
      </c>
      <c r="E91" s="16">
        <f t="shared" si="0"/>
        <v>2000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11">
        <v>2</v>
      </c>
      <c r="D92" s="12">
        <v>40000</v>
      </c>
      <c r="E92" s="16">
        <f t="shared" si="0"/>
        <v>80000</v>
      </c>
      <c r="F92" s="159"/>
      <c r="G92" s="159"/>
      <c r="H92" s="159"/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11">
        <v>2</v>
      </c>
      <c r="D93" s="12">
        <v>2000</v>
      </c>
      <c r="E93" s="16">
        <f t="shared" si="0"/>
        <v>4000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11">
        <v>0</v>
      </c>
      <c r="D94" s="12">
        <v>0</v>
      </c>
      <c r="E94" s="16">
        <f t="shared" ref="E94" si="1">C94*D94</f>
        <v>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f>SUM(C96:C108)</f>
        <v>11</v>
      </c>
      <c r="D95" s="28">
        <v>0</v>
      </c>
      <c r="E95" s="55">
        <f>SUM(E96:E108)</f>
        <v>106000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11">
        <v>0</v>
      </c>
      <c r="D96" s="12">
        <v>0</v>
      </c>
      <c r="E96" s="16">
        <f t="shared" ref="E96:E108" si="2">C96*D96</f>
        <v>0</v>
      </c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11">
        <v>1</v>
      </c>
      <c r="D97" s="12">
        <v>100000</v>
      </c>
      <c r="E97" s="16">
        <f t="shared" si="2"/>
        <v>100000</v>
      </c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11">
        <v>0</v>
      </c>
      <c r="D98" s="12">
        <v>0</v>
      </c>
      <c r="E98" s="16">
        <f t="shared" si="2"/>
        <v>0</v>
      </c>
      <c r="F98" s="159"/>
      <c r="G98" s="159"/>
      <c r="H98" s="159"/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11">
        <v>0</v>
      </c>
      <c r="D99" s="12">
        <v>0</v>
      </c>
      <c r="E99" s="16">
        <f t="shared" si="2"/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11">
        <v>10</v>
      </c>
      <c r="D100" s="12">
        <v>600</v>
      </c>
      <c r="E100" s="16">
        <f t="shared" si="2"/>
        <v>6000</v>
      </c>
      <c r="F100" s="159"/>
      <c r="G100" s="159"/>
      <c r="H100" s="159"/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11">
        <v>0</v>
      </c>
      <c r="D101" s="12">
        <v>0</v>
      </c>
      <c r="E101" s="16">
        <f t="shared" si="2"/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11">
        <v>0</v>
      </c>
      <c r="D102" s="12">
        <v>0</v>
      </c>
      <c r="E102" s="16">
        <f t="shared" si="2"/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11">
        <v>0</v>
      </c>
      <c r="D103" s="12">
        <v>0</v>
      </c>
      <c r="E103" s="16">
        <f t="shared" si="2"/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11">
        <v>0</v>
      </c>
      <c r="D104" s="12">
        <v>0</v>
      </c>
      <c r="E104" s="16">
        <f t="shared" si="2"/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11">
        <v>0</v>
      </c>
      <c r="D105" s="12">
        <v>0</v>
      </c>
      <c r="E105" s="16">
        <f t="shared" si="2"/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11">
        <v>0</v>
      </c>
      <c r="D106" s="12">
        <v>0</v>
      </c>
      <c r="E106" s="16">
        <f t="shared" si="2"/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11">
        <v>0</v>
      </c>
      <c r="D107" s="12">
        <v>0</v>
      </c>
      <c r="E107" s="16">
        <f t="shared" si="2"/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11">
        <v>0</v>
      </c>
      <c r="D108" s="12">
        <v>0</v>
      </c>
      <c r="E108" s="16">
        <f t="shared" si="2"/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v>0</v>
      </c>
      <c r="D109" s="55">
        <v>0</v>
      </c>
      <c r="E109" s="55">
        <v>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11">
        <v>0</v>
      </c>
      <c r="D110" s="12">
        <v>0</v>
      </c>
      <c r="E110" s="16">
        <v>0</v>
      </c>
      <c r="F110" s="159"/>
      <c r="G110" s="159"/>
      <c r="H110" s="159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11">
        <v>0</v>
      </c>
      <c r="D111" s="12">
        <v>0</v>
      </c>
      <c r="E111" s="16">
        <v>0</v>
      </c>
      <c r="F111" s="159"/>
      <c r="G111" s="159"/>
      <c r="H111" s="159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11">
        <v>0</v>
      </c>
      <c r="D112" s="12">
        <v>0</v>
      </c>
      <c r="E112" s="16">
        <v>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11">
        <v>0</v>
      </c>
      <c r="D113" s="12">
        <v>0</v>
      </c>
      <c r="E113" s="16">
        <v>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11">
        <v>0</v>
      </c>
      <c r="D114" s="12">
        <v>0</v>
      </c>
      <c r="E114" s="16"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11">
        <v>0</v>
      </c>
      <c r="D115" s="12">
        <v>0</v>
      </c>
      <c r="E115" s="16">
        <v>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0</v>
      </c>
      <c r="D116" s="12">
        <v>0</v>
      </c>
      <c r="E116" s="16">
        <v>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>
        <v>0</v>
      </c>
      <c r="D117" s="12">
        <v>0</v>
      </c>
      <c r="E117" s="16"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16"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16"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16"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>
        <v>0</v>
      </c>
      <c r="D121" s="12">
        <v>0</v>
      </c>
      <c r="E121" s="16">
        <v>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0</v>
      </c>
      <c r="D122" s="12">
        <v>0</v>
      </c>
      <c r="E122" s="16"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16"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0</v>
      </c>
      <c r="D124" s="12">
        <v>0</v>
      </c>
      <c r="E124" s="16">
        <v>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>
        <v>0</v>
      </c>
      <c r="D125" s="12">
        <v>0</v>
      </c>
      <c r="E125" s="16"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16"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16"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>
        <v>0</v>
      </c>
      <c r="D128" s="12">
        <v>0</v>
      </c>
      <c r="E128" s="16"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>
        <v>0</v>
      </c>
      <c r="D129" s="12">
        <v>0</v>
      </c>
      <c r="E129" s="16"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>
        <v>0</v>
      </c>
      <c r="D130" s="12">
        <v>0</v>
      </c>
      <c r="E130" s="16">
        <v>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>
        <v>0</v>
      </c>
      <c r="D131" s="12">
        <v>0</v>
      </c>
      <c r="E131" s="16"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>
        <v>0</v>
      </c>
      <c r="D132" s="12">
        <v>0</v>
      </c>
      <c r="E132" s="16"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>
        <v>0</v>
      </c>
      <c r="D133" s="12">
        <v>0</v>
      </c>
      <c r="E133" s="16"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>
        <v>0</v>
      </c>
      <c r="D134" s="12">
        <v>0</v>
      </c>
      <c r="E134" s="16"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3</v>
      </c>
      <c r="D135" s="28"/>
      <c r="E135" s="28">
        <f>SUM(E136:E171)</f>
        <v>12200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11">
        <v>0</v>
      </c>
      <c r="D136" s="12">
        <v>0</v>
      </c>
      <c r="E136" s="16">
        <v>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11">
        <v>0</v>
      </c>
      <c r="D137" s="12">
        <v>0</v>
      </c>
      <c r="E137" s="16">
        <f t="shared" ref="E137:E171" si="3">C137*D137</f>
        <v>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11">
        <v>0</v>
      </c>
      <c r="D138" s="12">
        <v>0</v>
      </c>
      <c r="E138" s="16">
        <f t="shared" si="3"/>
        <v>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11">
        <v>0</v>
      </c>
      <c r="D139" s="12">
        <v>0</v>
      </c>
      <c r="E139" s="16">
        <f t="shared" si="3"/>
        <v>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11">
        <v>0</v>
      </c>
      <c r="D140" s="12">
        <v>0</v>
      </c>
      <c r="E140" s="16">
        <f t="shared" si="3"/>
        <v>0</v>
      </c>
      <c r="F140" s="159"/>
      <c r="G140" s="159"/>
      <c r="H140" s="159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11">
        <v>0</v>
      </c>
      <c r="D141" s="12">
        <v>0</v>
      </c>
      <c r="E141" s="16">
        <f t="shared" si="3"/>
        <v>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11">
        <v>0</v>
      </c>
      <c r="D142" s="12">
        <v>0</v>
      </c>
      <c r="E142" s="16">
        <f t="shared" si="3"/>
        <v>0</v>
      </c>
      <c r="F142" s="159"/>
      <c r="G142" s="159"/>
      <c r="H142" s="159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11">
        <v>0</v>
      </c>
      <c r="D143" s="12">
        <v>0</v>
      </c>
      <c r="E143" s="16">
        <f t="shared" si="3"/>
        <v>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11">
        <v>0</v>
      </c>
      <c r="D144" s="12">
        <v>0</v>
      </c>
      <c r="E144" s="16">
        <f t="shared" si="3"/>
        <v>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0</v>
      </c>
      <c r="D145" s="12">
        <v>0</v>
      </c>
      <c r="E145" s="16">
        <f t="shared" si="3"/>
        <v>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0</v>
      </c>
      <c r="D146" s="12">
        <v>0</v>
      </c>
      <c r="E146" s="16">
        <f t="shared" si="3"/>
        <v>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0</v>
      </c>
      <c r="D147" s="12">
        <v>0</v>
      </c>
      <c r="E147" s="16">
        <f t="shared" si="3"/>
        <v>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11">
        <v>0</v>
      </c>
      <c r="D148" s="12">
        <v>0</v>
      </c>
      <c r="E148" s="16">
        <f t="shared" si="3"/>
        <v>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0</v>
      </c>
      <c r="D149" s="12">
        <v>0</v>
      </c>
      <c r="E149" s="16">
        <f t="shared" si="3"/>
        <v>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12">
        <v>0</v>
      </c>
      <c r="E150" s="16">
        <f t="shared" si="3"/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11">
        <v>0</v>
      </c>
      <c r="D151" s="12">
        <v>0</v>
      </c>
      <c r="E151" s="16">
        <f t="shared" si="3"/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>
        <v>0</v>
      </c>
      <c r="D152" s="12">
        <v>0</v>
      </c>
      <c r="E152" s="16">
        <f t="shared" si="3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0</v>
      </c>
      <c r="D153" s="12">
        <v>0</v>
      </c>
      <c r="E153" s="16">
        <f t="shared" si="3"/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12">
        <v>0</v>
      </c>
      <c r="E154" s="16">
        <f t="shared" si="3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>
        <v>0</v>
      </c>
      <c r="D155" s="12">
        <v>0</v>
      </c>
      <c r="E155" s="16">
        <f t="shared" si="3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>
        <v>0</v>
      </c>
      <c r="D156" s="12">
        <v>0</v>
      </c>
      <c r="E156" s="16">
        <f t="shared" si="3"/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>
        <v>0</v>
      </c>
      <c r="D157" s="12">
        <v>0</v>
      </c>
      <c r="E157" s="16">
        <f t="shared" si="3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12">
        <v>0</v>
      </c>
      <c r="E158" s="16">
        <f t="shared" si="3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0</v>
      </c>
      <c r="D159" s="12">
        <v>0</v>
      </c>
      <c r="E159" s="16">
        <f t="shared" si="3"/>
        <v>0</v>
      </c>
      <c r="F159" s="159"/>
      <c r="G159" s="159"/>
      <c r="H159" s="159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>
        <v>0</v>
      </c>
      <c r="D160" s="12">
        <v>0</v>
      </c>
      <c r="E160" s="16">
        <f t="shared" si="3"/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1">
        <v>0</v>
      </c>
      <c r="D161" s="12">
        <v>0</v>
      </c>
      <c r="E161" s="16">
        <f t="shared" si="3"/>
        <v>0</v>
      </c>
      <c r="F161" s="159"/>
      <c r="G161" s="159"/>
      <c r="H161" s="159"/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11">
        <v>1</v>
      </c>
      <c r="D162" s="12">
        <v>5000</v>
      </c>
      <c r="E162" s="16">
        <f t="shared" si="3"/>
        <v>5000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1">
        <v>1</v>
      </c>
      <c r="D163" s="12">
        <v>200</v>
      </c>
      <c r="E163" s="16">
        <f t="shared" si="3"/>
        <v>200</v>
      </c>
      <c r="F163" s="159"/>
      <c r="G163" s="159"/>
      <c r="H163" s="159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11">
        <v>1</v>
      </c>
      <c r="D164" s="12">
        <v>7000</v>
      </c>
      <c r="E164" s="16">
        <f t="shared" si="3"/>
        <v>7000</v>
      </c>
      <c r="F164" s="159"/>
      <c r="G164" s="159"/>
      <c r="H164" s="159"/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11">
        <v>0</v>
      </c>
      <c r="D165" s="12">
        <v>0</v>
      </c>
      <c r="E165" s="16">
        <f t="shared" si="3"/>
        <v>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>
        <v>0</v>
      </c>
      <c r="D166" s="12">
        <v>0</v>
      </c>
      <c r="E166" s="16">
        <f t="shared" si="3"/>
        <v>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0</v>
      </c>
      <c r="D167" s="12">
        <v>0</v>
      </c>
      <c r="E167" s="16">
        <f t="shared" si="3"/>
        <v>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>
        <v>0</v>
      </c>
      <c r="D168" s="12">
        <v>0</v>
      </c>
      <c r="E168" s="16">
        <f t="shared" si="3"/>
        <v>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>
        <v>0</v>
      </c>
      <c r="D169" s="12">
        <v>0</v>
      </c>
      <c r="E169" s="16">
        <f t="shared" si="3"/>
        <v>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0</v>
      </c>
      <c r="D170" s="12">
        <v>0</v>
      </c>
      <c r="E170" s="16">
        <f t="shared" si="3"/>
        <v>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0</v>
      </c>
      <c r="D171" s="12">
        <v>0</v>
      </c>
      <c r="E171" s="16">
        <f t="shared" si="3"/>
        <v>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v>0</v>
      </c>
      <c r="D172" s="28">
        <v>0</v>
      </c>
      <c r="E172" s="55">
        <v>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16"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>
        <v>0</v>
      </c>
      <c r="D174" s="12">
        <v>0</v>
      </c>
      <c r="E174" s="16">
        <v>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>
        <v>0</v>
      </c>
      <c r="D175" s="12">
        <v>0</v>
      </c>
      <c r="E175" s="16"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0</v>
      </c>
      <c r="D176" s="12">
        <v>0</v>
      </c>
      <c r="E176" s="16"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>
        <v>0</v>
      </c>
      <c r="D177" s="12">
        <v>0</v>
      </c>
      <c r="E177" s="16">
        <v>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16"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16"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16"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111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55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16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16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16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16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16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55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16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55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16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16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16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16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16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16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16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46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16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16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16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11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98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16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16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16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16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16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16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16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16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16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16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16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16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16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16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16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16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16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16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16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46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16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6">
        <f>C15+C27</f>
        <v>47</v>
      </c>
      <c r="D225" s="67"/>
      <c r="E225" s="67">
        <f>E15+E27</f>
        <v>338600</v>
      </c>
      <c r="F225" s="188">
        <f>SUM(F15:F224)</f>
        <v>0</v>
      </c>
      <c r="G225" s="188"/>
      <c r="H225" s="188">
        <f t="shared" ref="H225:K225" si="4">SUM(H15:H224)</f>
        <v>0</v>
      </c>
      <c r="I225" s="188">
        <f t="shared" si="4"/>
        <v>0</v>
      </c>
      <c r="J225" s="188"/>
      <c r="K225" s="188">
        <f t="shared" si="4"/>
        <v>0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3">
      <c r="B228" s="10"/>
      <c r="C228" s="17"/>
      <c r="D228" s="53"/>
      <c r="E228" s="52"/>
      <c r="F228" s="50"/>
    </row>
    <row r="229" spans="1:11" x14ac:dyDescent="0.25">
      <c r="C229" s="4">
        <f>'[5]00982'!$C$224</f>
        <v>58</v>
      </c>
      <c r="E229" s="9">
        <f>'[5]00982'!$E$224</f>
        <v>306500</v>
      </c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58" fitToHeight="10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29"/>
  <sheetViews>
    <sheetView view="pageBreakPreview" topLeftCell="A18" zoomScaleNormal="100" zoomScaleSheetLayoutView="100" workbookViewId="0">
      <selection activeCell="D222" sqref="D222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6.5" hidden="1" x14ac:dyDescent="0.25">
      <c r="A3" s="105"/>
      <c r="B3" s="106"/>
      <c r="C3" s="5"/>
      <c r="D3" s="104"/>
      <c r="E3" s="104"/>
    </row>
    <row r="4" spans="1:11" ht="18" hidden="1" customHeight="1" x14ac:dyDescent="0.25">
      <c r="A4" s="102"/>
      <c r="B4" s="103"/>
      <c r="C4" s="5"/>
      <c r="D4" s="104"/>
      <c r="E4" s="104"/>
    </row>
    <row r="5" spans="1:11" ht="17.25" hidden="1" customHeight="1" x14ac:dyDescent="0.25">
      <c r="A5" s="102"/>
      <c r="B5" s="93"/>
      <c r="C5" s="5"/>
      <c r="D5" s="104"/>
      <c r="E5" s="104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2.25" customHeight="1" x14ac:dyDescent="0.25">
      <c r="A9" s="237" t="s">
        <v>393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22" t="s">
        <v>346</v>
      </c>
      <c r="F13" s="20" t="s">
        <v>344</v>
      </c>
      <c r="G13" s="21" t="s">
        <v>345</v>
      </c>
      <c r="H13" s="22" t="s">
        <v>346</v>
      </c>
      <c r="I13" s="20" t="s">
        <v>344</v>
      </c>
      <c r="J13" s="21" t="s">
        <v>345</v>
      </c>
      <c r="K13" s="22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09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4">
        <v>0</v>
      </c>
      <c r="D15" s="43"/>
      <c r="E15" s="44">
        <v>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v>0</v>
      </c>
      <c r="D16" s="28">
        <v>0</v>
      </c>
      <c r="E16" s="28">
        <v>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>
        <v>0</v>
      </c>
      <c r="D17" s="12">
        <v>0</v>
      </c>
      <c r="E17" s="16">
        <v>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>
        <v>0</v>
      </c>
      <c r="D18" s="12">
        <v>0</v>
      </c>
      <c r="E18" s="16">
        <v>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11">
        <v>0</v>
      </c>
      <c r="D19" s="12">
        <v>0</v>
      </c>
      <c r="E19" s="16"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>
        <v>0</v>
      </c>
      <c r="D20" s="12">
        <v>0</v>
      </c>
      <c r="E20" s="16"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16"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>
        <v>0</v>
      </c>
      <c r="D22" s="12">
        <v>0</v>
      </c>
      <c r="E22" s="16"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16"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>
        <v>0</v>
      </c>
      <c r="D24" s="12">
        <v>0</v>
      </c>
      <c r="E24" s="16"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>
        <v>0</v>
      </c>
      <c r="D25" s="12"/>
      <c r="E25" s="16"/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0</v>
      </c>
      <c r="D26" s="28">
        <v>0</v>
      </c>
      <c r="E26" s="46">
        <v>0</v>
      </c>
      <c r="F26" s="159"/>
      <c r="G26" s="159"/>
      <c r="H26" s="159"/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63">
        <f>C28+C62+C88+C95+C109+C135+C172</f>
        <v>1</v>
      </c>
      <c r="D27" s="43">
        <v>0</v>
      </c>
      <c r="E27" s="110">
        <f>E28+E62+E88+E95+E109+E135+E172</f>
        <v>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31">
        <f>SUM(C29:C61)</f>
        <v>1</v>
      </c>
      <c r="D28" s="32">
        <v>0</v>
      </c>
      <c r="E28" s="46">
        <f>SUM(E29:E61)</f>
        <v>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11"/>
      <c r="D29" s="12"/>
      <c r="E29" s="16">
        <f>C29*D29</f>
        <v>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11"/>
      <c r="D30" s="12"/>
      <c r="E30" s="16">
        <f t="shared" ref="E30:E61" si="0">C30*D30</f>
        <v>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11"/>
      <c r="D31" s="12"/>
      <c r="E31" s="16">
        <f t="shared" si="0"/>
        <v>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11"/>
      <c r="D32" s="12"/>
      <c r="E32" s="16">
        <f t="shared" si="0"/>
        <v>0</v>
      </c>
      <c r="F32" s="159"/>
      <c r="G32" s="159"/>
      <c r="H32" s="159"/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11"/>
      <c r="D33" s="12"/>
      <c r="E33" s="16">
        <f t="shared" si="0"/>
        <v>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11">
        <v>0</v>
      </c>
      <c r="D34" s="12">
        <v>0</v>
      </c>
      <c r="E34" s="16">
        <f t="shared" si="0"/>
        <v>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11"/>
      <c r="D35" s="12"/>
      <c r="E35" s="16"/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11">
        <v>0</v>
      </c>
      <c r="D36" s="12">
        <v>0</v>
      </c>
      <c r="E36" s="16">
        <f t="shared" si="0"/>
        <v>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11">
        <v>0</v>
      </c>
      <c r="D37" s="12">
        <v>0</v>
      </c>
      <c r="E37" s="16">
        <f t="shared" si="0"/>
        <v>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11">
        <v>0</v>
      </c>
      <c r="D38" s="12">
        <v>0</v>
      </c>
      <c r="E38" s="16">
        <f t="shared" si="0"/>
        <v>0</v>
      </c>
      <c r="F38" s="159"/>
      <c r="G38" s="159"/>
      <c r="H38" s="159"/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11"/>
      <c r="D39" s="12"/>
      <c r="E39" s="16">
        <f t="shared" si="0"/>
        <v>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11">
        <v>1</v>
      </c>
      <c r="D40" s="12"/>
      <c r="E40" s="16">
        <f t="shared" si="0"/>
        <v>0</v>
      </c>
      <c r="F40" s="159"/>
      <c r="G40" s="159"/>
      <c r="H40" s="159"/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11">
        <v>0</v>
      </c>
      <c r="D41" s="12">
        <v>0</v>
      </c>
      <c r="E41" s="16">
        <f t="shared" si="0"/>
        <v>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11"/>
      <c r="D42" s="12"/>
      <c r="E42" s="16">
        <f t="shared" si="0"/>
        <v>0</v>
      </c>
      <c r="F42" s="159"/>
      <c r="G42" s="159"/>
      <c r="H42" s="159"/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11"/>
      <c r="D43" s="12"/>
      <c r="E43" s="16"/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11">
        <v>0</v>
      </c>
      <c r="D44" s="12">
        <v>0</v>
      </c>
      <c r="E44" s="16">
        <f t="shared" si="0"/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11">
        <v>0</v>
      </c>
      <c r="D45" s="12">
        <v>0</v>
      </c>
      <c r="E45" s="16">
        <f t="shared" si="0"/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11">
        <v>0</v>
      </c>
      <c r="D46" s="12">
        <v>0</v>
      </c>
      <c r="E46" s="16">
        <f t="shared" si="0"/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11">
        <v>0</v>
      </c>
      <c r="D47" s="12">
        <v>0</v>
      </c>
      <c r="E47" s="16">
        <f t="shared" si="0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11"/>
      <c r="D48" s="12"/>
      <c r="E48" s="16">
        <f t="shared" si="0"/>
        <v>0</v>
      </c>
      <c r="F48" s="159"/>
      <c r="G48" s="159"/>
      <c r="H48" s="159"/>
      <c r="I48" s="159"/>
      <c r="J48" s="159"/>
      <c r="K48" s="159"/>
    </row>
    <row r="49" spans="1:11" x14ac:dyDescent="0.25">
      <c r="A49" s="15">
        <v>1653501021</v>
      </c>
      <c r="B49" s="13" t="s">
        <v>33</v>
      </c>
      <c r="C49" s="11"/>
      <c r="D49" s="12"/>
      <c r="E49" s="16">
        <f t="shared" si="0"/>
        <v>0</v>
      </c>
      <c r="F49" s="159"/>
      <c r="G49" s="159"/>
      <c r="H49" s="159"/>
      <c r="I49" s="159"/>
      <c r="J49" s="159"/>
      <c r="K49" s="159"/>
    </row>
    <row r="50" spans="1:11" x14ac:dyDescent="0.25">
      <c r="A50" s="15">
        <v>1653501022</v>
      </c>
      <c r="B50" s="13" t="s">
        <v>34</v>
      </c>
      <c r="C50" s="11"/>
      <c r="D50" s="12"/>
      <c r="E50" s="16">
        <f t="shared" si="0"/>
        <v>0</v>
      </c>
      <c r="F50" s="159"/>
      <c r="G50" s="159"/>
      <c r="H50" s="159"/>
      <c r="I50" s="159"/>
      <c r="J50" s="159"/>
      <c r="K50" s="159"/>
    </row>
    <row r="51" spans="1:11" x14ac:dyDescent="0.25">
      <c r="A51" s="15">
        <v>1653501023</v>
      </c>
      <c r="B51" s="13" t="s">
        <v>36</v>
      </c>
      <c r="C51" s="11">
        <v>0</v>
      </c>
      <c r="D51" s="12">
        <v>0</v>
      </c>
      <c r="E51" s="16">
        <f t="shared" si="0"/>
        <v>0</v>
      </c>
      <c r="F51" s="159"/>
      <c r="G51" s="159"/>
      <c r="H51" s="159"/>
      <c r="I51" s="159"/>
      <c r="J51" s="159"/>
      <c r="K51" s="159"/>
    </row>
    <row r="52" spans="1:11" x14ac:dyDescent="0.25">
      <c r="A52" s="15">
        <v>1653501024</v>
      </c>
      <c r="B52" s="13" t="s">
        <v>37</v>
      </c>
      <c r="C52" s="11">
        <v>0</v>
      </c>
      <c r="D52" s="12">
        <v>0</v>
      </c>
      <c r="E52" s="16">
        <f t="shared" si="0"/>
        <v>0</v>
      </c>
      <c r="F52" s="159"/>
      <c r="G52" s="159"/>
      <c r="H52" s="159"/>
      <c r="I52" s="159"/>
      <c r="J52" s="159"/>
      <c r="K52" s="159"/>
    </row>
    <row r="53" spans="1:11" x14ac:dyDescent="0.25">
      <c r="A53" s="15">
        <v>1653501025</v>
      </c>
      <c r="B53" s="13" t="s">
        <v>38</v>
      </c>
      <c r="C53" s="11">
        <v>0</v>
      </c>
      <c r="D53" s="12">
        <v>0</v>
      </c>
      <c r="E53" s="16">
        <f t="shared" si="0"/>
        <v>0</v>
      </c>
      <c r="F53" s="159"/>
      <c r="G53" s="159"/>
      <c r="H53" s="159"/>
      <c r="I53" s="159"/>
      <c r="J53" s="159"/>
      <c r="K53" s="159"/>
    </row>
    <row r="54" spans="1:11" x14ac:dyDescent="0.25">
      <c r="A54" s="15">
        <v>1653501026</v>
      </c>
      <c r="B54" s="13" t="s">
        <v>39</v>
      </c>
      <c r="C54" s="11">
        <v>0</v>
      </c>
      <c r="D54" s="12">
        <v>0</v>
      </c>
      <c r="E54" s="16">
        <f t="shared" si="0"/>
        <v>0</v>
      </c>
      <c r="F54" s="159"/>
      <c r="G54" s="159"/>
      <c r="H54" s="159"/>
      <c r="I54" s="159"/>
      <c r="J54" s="159"/>
      <c r="K54" s="159"/>
    </row>
    <row r="55" spans="1:11" ht="24" x14ac:dyDescent="0.25">
      <c r="A55" s="15">
        <v>1653501027</v>
      </c>
      <c r="B55" s="13" t="s">
        <v>329</v>
      </c>
      <c r="C55" s="11">
        <v>0</v>
      </c>
      <c r="D55" s="12">
        <v>0</v>
      </c>
      <c r="E55" s="16">
        <f t="shared" si="0"/>
        <v>0</v>
      </c>
      <c r="F55" s="159"/>
      <c r="G55" s="159"/>
      <c r="H55" s="159"/>
      <c r="I55" s="159"/>
      <c r="J55" s="159"/>
      <c r="K55" s="159"/>
    </row>
    <row r="56" spans="1:11" x14ac:dyDescent="0.25">
      <c r="A56" s="15">
        <v>1653501028</v>
      </c>
      <c r="B56" s="13" t="s">
        <v>40</v>
      </c>
      <c r="C56" s="11"/>
      <c r="D56" s="12"/>
      <c r="E56" s="16">
        <f t="shared" si="0"/>
        <v>0</v>
      </c>
      <c r="F56" s="159"/>
      <c r="G56" s="159"/>
      <c r="H56" s="159"/>
      <c r="I56" s="159"/>
      <c r="J56" s="159"/>
      <c r="K56" s="159"/>
    </row>
    <row r="57" spans="1:11" x14ac:dyDescent="0.25">
      <c r="A57" s="15">
        <v>1653501029</v>
      </c>
      <c r="B57" s="13" t="s">
        <v>41</v>
      </c>
      <c r="C57" s="11">
        <v>0</v>
      </c>
      <c r="D57" s="12">
        <v>0</v>
      </c>
      <c r="E57" s="16">
        <f t="shared" si="0"/>
        <v>0</v>
      </c>
      <c r="F57" s="159"/>
      <c r="G57" s="159"/>
      <c r="H57" s="159"/>
      <c r="I57" s="159"/>
      <c r="J57" s="159"/>
      <c r="K57" s="159"/>
    </row>
    <row r="58" spans="1:11" x14ac:dyDescent="0.25">
      <c r="A58" s="15">
        <v>1653501030</v>
      </c>
      <c r="B58" s="13" t="s">
        <v>42</v>
      </c>
      <c r="C58" s="11">
        <v>0</v>
      </c>
      <c r="D58" s="12">
        <v>0</v>
      </c>
      <c r="E58" s="16">
        <f t="shared" si="0"/>
        <v>0</v>
      </c>
      <c r="F58" s="159"/>
      <c r="G58" s="159"/>
      <c r="H58" s="159"/>
      <c r="I58" s="159"/>
      <c r="J58" s="159"/>
      <c r="K58" s="159"/>
    </row>
    <row r="59" spans="1:11" x14ac:dyDescent="0.25">
      <c r="A59" s="15">
        <v>1653501031</v>
      </c>
      <c r="B59" s="13" t="s">
        <v>288</v>
      </c>
      <c r="C59" s="11">
        <v>0</v>
      </c>
      <c r="D59" s="12">
        <v>0</v>
      </c>
      <c r="E59" s="16">
        <f t="shared" si="0"/>
        <v>0</v>
      </c>
      <c r="F59" s="159"/>
      <c r="G59" s="159"/>
      <c r="H59" s="159"/>
      <c r="I59" s="159"/>
      <c r="J59" s="159"/>
      <c r="K59" s="159"/>
    </row>
    <row r="60" spans="1:11" x14ac:dyDescent="0.25">
      <c r="A60" s="15">
        <v>1653501032</v>
      </c>
      <c r="B60" s="13" t="s">
        <v>295</v>
      </c>
      <c r="C60" s="11">
        <v>0</v>
      </c>
      <c r="D60" s="12">
        <v>0</v>
      </c>
      <c r="E60" s="16">
        <f t="shared" si="0"/>
        <v>0</v>
      </c>
      <c r="F60" s="159"/>
      <c r="G60" s="159"/>
      <c r="H60" s="159"/>
      <c r="I60" s="159"/>
      <c r="J60" s="159"/>
      <c r="K60" s="159"/>
    </row>
    <row r="61" spans="1:11" x14ac:dyDescent="0.25">
      <c r="A61" s="15">
        <v>1653501033</v>
      </c>
      <c r="B61" s="13" t="s">
        <v>296</v>
      </c>
      <c r="C61" s="11">
        <v>0</v>
      </c>
      <c r="D61" s="12">
        <v>0</v>
      </c>
      <c r="E61" s="16">
        <f t="shared" si="0"/>
        <v>0</v>
      </c>
      <c r="F61" s="159"/>
      <c r="G61" s="159"/>
      <c r="H61" s="159"/>
      <c r="I61" s="159"/>
      <c r="J61" s="159"/>
      <c r="K61" s="159"/>
    </row>
    <row r="62" spans="1:11" ht="24" x14ac:dyDescent="0.25">
      <c r="A62" s="25" t="s">
        <v>43</v>
      </c>
      <c r="B62" s="26" t="s">
        <v>44</v>
      </c>
      <c r="C62" s="29">
        <f>SUM(C63:C87)</f>
        <v>0</v>
      </c>
      <c r="D62" s="28">
        <v>0</v>
      </c>
      <c r="E62" s="55">
        <f>SUM(E63:E87)</f>
        <v>0</v>
      </c>
      <c r="F62" s="159"/>
      <c r="G62" s="159"/>
      <c r="H62" s="159"/>
      <c r="I62" s="159"/>
      <c r="J62" s="159"/>
      <c r="K62" s="159"/>
    </row>
    <row r="63" spans="1:11" x14ac:dyDescent="0.25">
      <c r="A63" s="15" t="s">
        <v>45</v>
      </c>
      <c r="B63" s="13" t="s">
        <v>46</v>
      </c>
      <c r="C63" s="11"/>
      <c r="D63" s="12"/>
      <c r="E63" s="16">
        <f>C63*D63</f>
        <v>0</v>
      </c>
      <c r="F63" s="159"/>
      <c r="G63" s="159"/>
      <c r="H63" s="159"/>
      <c r="I63" s="159"/>
      <c r="J63" s="159"/>
      <c r="K63" s="159"/>
    </row>
    <row r="64" spans="1:11" x14ac:dyDescent="0.25">
      <c r="A64" s="15" t="s">
        <v>47</v>
      </c>
      <c r="B64" s="13" t="s">
        <v>48</v>
      </c>
      <c r="C64" s="11"/>
      <c r="D64" s="12"/>
      <c r="E64" s="16">
        <f t="shared" ref="E64:E87" si="1">C64*D64</f>
        <v>0</v>
      </c>
      <c r="F64" s="159"/>
      <c r="G64" s="159"/>
      <c r="H64" s="159"/>
      <c r="I64" s="159"/>
      <c r="J64" s="159"/>
      <c r="K64" s="159"/>
    </row>
    <row r="65" spans="1:11" x14ac:dyDescent="0.25">
      <c r="A65" s="15" t="s">
        <v>49</v>
      </c>
      <c r="B65" s="13" t="s">
        <v>50</v>
      </c>
      <c r="C65" s="11"/>
      <c r="D65" s="12"/>
      <c r="E65" s="16">
        <f t="shared" si="1"/>
        <v>0</v>
      </c>
      <c r="F65" s="159"/>
      <c r="G65" s="159"/>
      <c r="H65" s="159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11"/>
      <c r="D66" s="12"/>
      <c r="E66" s="16">
        <f t="shared" si="1"/>
        <v>0</v>
      </c>
      <c r="F66" s="159"/>
      <c r="G66" s="159"/>
      <c r="H66" s="159"/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11"/>
      <c r="D67" s="12"/>
      <c r="E67" s="16">
        <f t="shared" si="1"/>
        <v>0</v>
      </c>
      <c r="F67" s="159"/>
      <c r="G67" s="159"/>
      <c r="H67" s="159"/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11"/>
      <c r="D68" s="12"/>
      <c r="E68" s="16">
        <f t="shared" si="1"/>
        <v>0</v>
      </c>
      <c r="F68" s="159"/>
      <c r="G68" s="159"/>
      <c r="H68" s="159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11"/>
      <c r="D69" s="12"/>
      <c r="E69" s="16">
        <f t="shared" si="1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11"/>
      <c r="D70" s="12"/>
      <c r="E70" s="16">
        <f t="shared" si="1"/>
        <v>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11">
        <v>0</v>
      </c>
      <c r="D71" s="12">
        <v>0</v>
      </c>
      <c r="E71" s="16">
        <f t="shared" si="1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11">
        <v>0</v>
      </c>
      <c r="D72" s="12">
        <v>0</v>
      </c>
      <c r="E72" s="16">
        <f t="shared" si="1"/>
        <v>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11">
        <v>0</v>
      </c>
      <c r="D73" s="12">
        <v>0</v>
      </c>
      <c r="E73" s="16">
        <f t="shared" si="1"/>
        <v>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11">
        <v>0</v>
      </c>
      <c r="D74" s="12">
        <v>0</v>
      </c>
      <c r="E74" s="16">
        <f t="shared" si="1"/>
        <v>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11">
        <v>0</v>
      </c>
      <c r="D75" s="12">
        <v>0</v>
      </c>
      <c r="E75" s="16">
        <f t="shared" si="1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11">
        <v>0</v>
      </c>
      <c r="D76" s="12">
        <v>0</v>
      </c>
      <c r="E76" s="16">
        <f t="shared" si="1"/>
        <v>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11">
        <v>0</v>
      </c>
      <c r="D77" s="12">
        <v>0</v>
      </c>
      <c r="E77" s="16">
        <f t="shared" si="1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11">
        <v>0</v>
      </c>
      <c r="D78" s="12">
        <v>0</v>
      </c>
      <c r="E78" s="16">
        <f t="shared" si="1"/>
        <v>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11">
        <v>0</v>
      </c>
      <c r="D79" s="12">
        <v>0</v>
      </c>
      <c r="E79" s="16">
        <f t="shared" si="1"/>
        <v>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11">
        <v>0</v>
      </c>
      <c r="D80" s="12">
        <v>0</v>
      </c>
      <c r="E80" s="16">
        <f t="shared" si="1"/>
        <v>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11">
        <v>0</v>
      </c>
      <c r="D81" s="12">
        <v>0</v>
      </c>
      <c r="E81" s="16">
        <f t="shared" si="1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11">
        <v>0</v>
      </c>
      <c r="D82" s="12">
        <v>0</v>
      </c>
      <c r="E82" s="16">
        <f t="shared" si="1"/>
        <v>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11">
        <v>0</v>
      </c>
      <c r="D83" s="12">
        <v>0</v>
      </c>
      <c r="E83" s="16">
        <f t="shared" si="1"/>
        <v>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11">
        <v>0</v>
      </c>
      <c r="D84" s="12">
        <v>0</v>
      </c>
      <c r="E84" s="16">
        <f t="shared" si="1"/>
        <v>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11">
        <v>0</v>
      </c>
      <c r="D85" s="12">
        <v>0</v>
      </c>
      <c r="E85" s="16">
        <f t="shared" si="1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11">
        <v>0</v>
      </c>
      <c r="D86" s="12">
        <v>0</v>
      </c>
      <c r="E86" s="16">
        <f t="shared" si="1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11">
        <v>0</v>
      </c>
      <c r="D87" s="12">
        <v>0</v>
      </c>
      <c r="E87" s="16">
        <f t="shared" si="1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v>0</v>
      </c>
      <c r="D88" s="55">
        <v>0</v>
      </c>
      <c r="E88" s="55">
        <v>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11">
        <v>0</v>
      </c>
      <c r="D89" s="12">
        <v>0</v>
      </c>
      <c r="E89" s="16">
        <v>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11">
        <v>0</v>
      </c>
      <c r="D90" s="12">
        <v>0</v>
      </c>
      <c r="E90" s="16">
        <v>0</v>
      </c>
      <c r="F90" s="159"/>
      <c r="G90" s="159"/>
      <c r="H90" s="159"/>
      <c r="I90" s="159"/>
      <c r="J90" s="159"/>
      <c r="K90" s="159"/>
    </row>
    <row r="91" spans="1:11" x14ac:dyDescent="0.25">
      <c r="A91" s="15" t="s">
        <v>96</v>
      </c>
      <c r="B91" s="13" t="s">
        <v>97</v>
      </c>
      <c r="C91" s="11">
        <v>0</v>
      </c>
      <c r="D91" s="12">
        <v>0</v>
      </c>
      <c r="E91" s="16">
        <v>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11">
        <v>0</v>
      </c>
      <c r="D92" s="12">
        <v>0</v>
      </c>
      <c r="E92" s="16">
        <v>0</v>
      </c>
      <c r="F92" s="159"/>
      <c r="G92" s="159"/>
      <c r="H92" s="159"/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11">
        <v>0</v>
      </c>
      <c r="D93" s="12">
        <v>0</v>
      </c>
      <c r="E93" s="16">
        <v>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11">
        <v>0</v>
      </c>
      <c r="D94" s="12">
        <v>0</v>
      </c>
      <c r="E94" s="16">
        <v>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f>SUM(C96:C108)</f>
        <v>0</v>
      </c>
      <c r="D95" s="28">
        <v>0</v>
      </c>
      <c r="E95" s="55">
        <f>SUM(E96:E108)</f>
        <v>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11">
        <v>0</v>
      </c>
      <c r="D96" s="12">
        <v>0</v>
      </c>
      <c r="E96" s="16">
        <f>C96*D96</f>
        <v>0</v>
      </c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11">
        <v>0</v>
      </c>
      <c r="D97" s="12">
        <v>0</v>
      </c>
      <c r="E97" s="16">
        <f t="shared" ref="E97:E108" si="2">C97*D97</f>
        <v>0</v>
      </c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11">
        <v>0</v>
      </c>
      <c r="D98" s="12">
        <v>0</v>
      </c>
      <c r="E98" s="16">
        <f t="shared" si="2"/>
        <v>0</v>
      </c>
      <c r="F98" s="159"/>
      <c r="G98" s="159"/>
      <c r="H98" s="159"/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11">
        <v>0</v>
      </c>
      <c r="D99" s="12">
        <v>0</v>
      </c>
      <c r="E99" s="16">
        <f t="shared" si="2"/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11"/>
      <c r="D100" s="12"/>
      <c r="E100" s="16">
        <f t="shared" si="2"/>
        <v>0</v>
      </c>
      <c r="F100" s="159"/>
      <c r="G100" s="159"/>
      <c r="H100" s="159"/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11"/>
      <c r="D101" s="12"/>
      <c r="E101" s="16">
        <f t="shared" si="2"/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11">
        <v>0</v>
      </c>
      <c r="D102" s="12">
        <v>0</v>
      </c>
      <c r="E102" s="16">
        <f t="shared" si="2"/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11">
        <v>0</v>
      </c>
      <c r="D103" s="12">
        <v>0</v>
      </c>
      <c r="E103" s="16">
        <f t="shared" si="2"/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11">
        <v>0</v>
      </c>
      <c r="D104" s="12">
        <v>0</v>
      </c>
      <c r="E104" s="16">
        <f t="shared" si="2"/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11">
        <v>0</v>
      </c>
      <c r="D105" s="12">
        <v>0</v>
      </c>
      <c r="E105" s="16">
        <f t="shared" si="2"/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11">
        <v>0</v>
      </c>
      <c r="D106" s="12">
        <v>0</v>
      </c>
      <c r="E106" s="16">
        <f t="shared" si="2"/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11">
        <v>0</v>
      </c>
      <c r="D107" s="12">
        <v>0</v>
      </c>
      <c r="E107" s="16">
        <f t="shared" si="2"/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11">
        <v>0</v>
      </c>
      <c r="D108" s="12">
        <v>0</v>
      </c>
      <c r="E108" s="16">
        <f t="shared" si="2"/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f>SUM(C110:C134)</f>
        <v>0</v>
      </c>
      <c r="D109" s="55">
        <v>0</v>
      </c>
      <c r="E109" s="55">
        <f>SUM(E110:E134)</f>
        <v>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11">
        <v>0</v>
      </c>
      <c r="D110" s="12">
        <v>0</v>
      </c>
      <c r="E110" s="16">
        <f>C110*D110</f>
        <v>0</v>
      </c>
      <c r="F110" s="159"/>
      <c r="G110" s="159"/>
      <c r="H110" s="159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11"/>
      <c r="D111" s="12"/>
      <c r="E111" s="16">
        <f t="shared" ref="E111:E134" si="3">C111*D111</f>
        <v>0</v>
      </c>
      <c r="F111" s="159"/>
      <c r="G111" s="159"/>
      <c r="H111" s="159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11"/>
      <c r="D112" s="12"/>
      <c r="E112" s="16">
        <f t="shared" si="3"/>
        <v>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11"/>
      <c r="D113" s="12"/>
      <c r="E113" s="16">
        <f t="shared" si="3"/>
        <v>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11"/>
      <c r="D114" s="12"/>
      <c r="E114" s="16">
        <f t="shared" si="3"/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11"/>
      <c r="D115" s="12"/>
      <c r="E115" s="16">
        <f t="shared" si="3"/>
        <v>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0</v>
      </c>
      <c r="D116" s="12">
        <v>0</v>
      </c>
      <c r="E116" s="16">
        <f t="shared" si="3"/>
        <v>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>
        <v>0</v>
      </c>
      <c r="D117" s="12">
        <v>0</v>
      </c>
      <c r="E117" s="16">
        <f t="shared" si="3"/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16">
        <f t="shared" si="3"/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16">
        <f t="shared" si="3"/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16">
        <f t="shared" si="3"/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>
        <v>0</v>
      </c>
      <c r="D121" s="12">
        <v>0</v>
      </c>
      <c r="E121" s="16">
        <f t="shared" si="3"/>
        <v>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0</v>
      </c>
      <c r="D122" s="12">
        <v>0</v>
      </c>
      <c r="E122" s="16">
        <f t="shared" si="3"/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16">
        <f t="shared" si="3"/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0</v>
      </c>
      <c r="D124" s="12">
        <v>0</v>
      </c>
      <c r="E124" s="16">
        <f t="shared" si="3"/>
        <v>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>
        <v>0</v>
      </c>
      <c r="D125" s="12">
        <v>0</v>
      </c>
      <c r="E125" s="16">
        <f t="shared" si="3"/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16">
        <f t="shared" si="3"/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16">
        <f t="shared" si="3"/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>
        <v>0</v>
      </c>
      <c r="D128" s="12">
        <v>0</v>
      </c>
      <c r="E128" s="16">
        <f t="shared" si="3"/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>
        <v>0</v>
      </c>
      <c r="D129" s="12">
        <v>0</v>
      </c>
      <c r="E129" s="16">
        <f t="shared" si="3"/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/>
      <c r="D130" s="12"/>
      <c r="E130" s="16">
        <f t="shared" si="3"/>
        <v>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>
        <v>0</v>
      </c>
      <c r="D131" s="12">
        <v>0</v>
      </c>
      <c r="E131" s="16">
        <f t="shared" si="3"/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>
        <v>0</v>
      </c>
      <c r="D132" s="12">
        <v>0</v>
      </c>
      <c r="E132" s="16">
        <f t="shared" si="3"/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>
        <v>0</v>
      </c>
      <c r="D133" s="12">
        <v>0</v>
      </c>
      <c r="E133" s="16">
        <f t="shared" si="3"/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>
        <v>0</v>
      </c>
      <c r="D134" s="12">
        <v>0</v>
      </c>
      <c r="E134" s="16">
        <f t="shared" si="3"/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0</v>
      </c>
      <c r="D135" s="28"/>
      <c r="E135" s="28">
        <f>SUM(E136:E171)</f>
        <v>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11">
        <v>0</v>
      </c>
      <c r="D136" s="12">
        <v>0</v>
      </c>
      <c r="E136" s="16">
        <f>C136*D136</f>
        <v>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11">
        <v>0</v>
      </c>
      <c r="D137" s="12">
        <v>0</v>
      </c>
      <c r="E137" s="16">
        <f t="shared" ref="E137:E171" si="4">C137*D137</f>
        <v>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11"/>
      <c r="D138" s="12"/>
      <c r="E138" s="16">
        <f t="shared" si="4"/>
        <v>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11"/>
      <c r="D139" s="12"/>
      <c r="E139" s="16">
        <f t="shared" si="4"/>
        <v>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11">
        <v>0</v>
      </c>
      <c r="D140" s="12">
        <v>0</v>
      </c>
      <c r="E140" s="16">
        <f t="shared" si="4"/>
        <v>0</v>
      </c>
      <c r="F140" s="159"/>
      <c r="G140" s="159"/>
      <c r="H140" s="159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11">
        <v>0</v>
      </c>
      <c r="D141" s="12">
        <v>0</v>
      </c>
      <c r="E141" s="16">
        <f t="shared" si="4"/>
        <v>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11">
        <v>0</v>
      </c>
      <c r="D142" s="12">
        <v>0</v>
      </c>
      <c r="E142" s="16">
        <f t="shared" si="4"/>
        <v>0</v>
      </c>
      <c r="F142" s="159"/>
      <c r="G142" s="159"/>
      <c r="H142" s="159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11">
        <v>0</v>
      </c>
      <c r="D143" s="12">
        <v>0</v>
      </c>
      <c r="E143" s="16">
        <f t="shared" si="4"/>
        <v>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11">
        <v>0</v>
      </c>
      <c r="D144" s="12">
        <v>0</v>
      </c>
      <c r="E144" s="16">
        <f t="shared" si="4"/>
        <v>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0</v>
      </c>
      <c r="D145" s="12">
        <v>0</v>
      </c>
      <c r="E145" s="16">
        <f t="shared" si="4"/>
        <v>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0</v>
      </c>
      <c r="D146" s="12">
        <v>0</v>
      </c>
      <c r="E146" s="16">
        <f t="shared" si="4"/>
        <v>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0</v>
      </c>
      <c r="D147" s="12">
        <v>0</v>
      </c>
      <c r="E147" s="16">
        <f t="shared" si="4"/>
        <v>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11"/>
      <c r="D148" s="12"/>
      <c r="E148" s="16">
        <f t="shared" si="4"/>
        <v>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0</v>
      </c>
      <c r="D149" s="12">
        <v>0</v>
      </c>
      <c r="E149" s="16">
        <f t="shared" si="4"/>
        <v>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12">
        <v>0</v>
      </c>
      <c r="E150" s="16">
        <f t="shared" si="4"/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11">
        <v>0</v>
      </c>
      <c r="D151" s="12">
        <v>0</v>
      </c>
      <c r="E151" s="16">
        <f t="shared" si="4"/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>
        <v>0</v>
      </c>
      <c r="D152" s="12">
        <v>0</v>
      </c>
      <c r="E152" s="16">
        <f t="shared" si="4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0</v>
      </c>
      <c r="D153" s="12">
        <v>0</v>
      </c>
      <c r="E153" s="16">
        <f t="shared" si="4"/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12">
        <v>0</v>
      </c>
      <c r="E154" s="16">
        <f t="shared" si="4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>
        <v>0</v>
      </c>
      <c r="D155" s="12">
        <v>0</v>
      </c>
      <c r="E155" s="16">
        <f t="shared" si="4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>
        <v>0</v>
      </c>
      <c r="D156" s="12">
        <v>0</v>
      </c>
      <c r="E156" s="16">
        <f t="shared" si="4"/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>
        <v>0</v>
      </c>
      <c r="D157" s="12">
        <v>0</v>
      </c>
      <c r="E157" s="16">
        <f t="shared" si="4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12">
        <v>0</v>
      </c>
      <c r="E158" s="16">
        <f t="shared" si="4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0</v>
      </c>
      <c r="D159" s="12">
        <v>0</v>
      </c>
      <c r="E159" s="16">
        <f t="shared" si="4"/>
        <v>0</v>
      </c>
      <c r="F159" s="159"/>
      <c r="G159" s="159"/>
      <c r="H159" s="159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>
        <v>0</v>
      </c>
      <c r="D160" s="12">
        <v>0</v>
      </c>
      <c r="E160" s="16">
        <f t="shared" si="4"/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1">
        <v>0</v>
      </c>
      <c r="D161" s="12">
        <v>0</v>
      </c>
      <c r="E161" s="16">
        <f t="shared" si="4"/>
        <v>0</v>
      </c>
      <c r="F161" s="159"/>
      <c r="G161" s="159"/>
      <c r="H161" s="159"/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11">
        <v>0</v>
      </c>
      <c r="D162" s="12">
        <v>0</v>
      </c>
      <c r="E162" s="16">
        <f t="shared" si="4"/>
        <v>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1">
        <v>0</v>
      </c>
      <c r="D163" s="12">
        <v>0</v>
      </c>
      <c r="E163" s="16">
        <f t="shared" si="4"/>
        <v>0</v>
      </c>
      <c r="F163" s="159"/>
      <c r="G163" s="159"/>
      <c r="H163" s="159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11">
        <v>0</v>
      </c>
      <c r="D164" s="12">
        <v>0</v>
      </c>
      <c r="E164" s="16">
        <f t="shared" si="4"/>
        <v>0</v>
      </c>
      <c r="F164" s="159"/>
      <c r="G164" s="159"/>
      <c r="H164" s="159"/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11"/>
      <c r="D165" s="12"/>
      <c r="E165" s="16">
        <f t="shared" si="4"/>
        <v>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>
        <v>0</v>
      </c>
      <c r="D166" s="12">
        <v>0</v>
      </c>
      <c r="E166" s="16">
        <f t="shared" si="4"/>
        <v>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0</v>
      </c>
      <c r="D167" s="12">
        <v>0</v>
      </c>
      <c r="E167" s="16">
        <f t="shared" si="4"/>
        <v>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>
        <v>0</v>
      </c>
      <c r="D168" s="12">
        <v>0</v>
      </c>
      <c r="E168" s="16">
        <f t="shared" si="4"/>
        <v>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>
        <v>0</v>
      </c>
      <c r="D169" s="12">
        <v>0</v>
      </c>
      <c r="E169" s="16">
        <f t="shared" si="4"/>
        <v>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0</v>
      </c>
      <c r="D170" s="12">
        <v>0</v>
      </c>
      <c r="E170" s="16">
        <f t="shared" si="4"/>
        <v>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0</v>
      </c>
      <c r="D171" s="12">
        <v>0</v>
      </c>
      <c r="E171" s="16">
        <f t="shared" si="4"/>
        <v>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v>0</v>
      </c>
      <c r="D172" s="28">
        <v>0</v>
      </c>
      <c r="E172" s="55">
        <v>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16"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>
        <v>0</v>
      </c>
      <c r="D174" s="12">
        <v>0</v>
      </c>
      <c r="E174" s="16">
        <v>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>
        <v>0</v>
      </c>
      <c r="D175" s="12">
        <v>0</v>
      </c>
      <c r="E175" s="16"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0</v>
      </c>
      <c r="D176" s="12">
        <v>0</v>
      </c>
      <c r="E176" s="16"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>
        <v>0</v>
      </c>
      <c r="D177" s="12">
        <v>0</v>
      </c>
      <c r="E177" s="16">
        <v>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16"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16"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16"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111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55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16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16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16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16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16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55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16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55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16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16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16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16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16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16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16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46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16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16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16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11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98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16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16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16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16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16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16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16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16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16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16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16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16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16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16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16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16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16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16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16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46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16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6">
        <f>C27</f>
        <v>1</v>
      </c>
      <c r="D225" s="67"/>
      <c r="E225" s="67">
        <f>E27</f>
        <v>0</v>
      </c>
      <c r="F225" s="188">
        <f>SUM(F15:F224)</f>
        <v>0</v>
      </c>
      <c r="G225" s="188"/>
      <c r="H225" s="188">
        <f t="shared" ref="H225:K225" si="5">SUM(H15:H224)</f>
        <v>0</v>
      </c>
      <c r="I225" s="188">
        <f t="shared" si="5"/>
        <v>0</v>
      </c>
      <c r="J225" s="188"/>
      <c r="K225" s="188">
        <f t="shared" si="5"/>
        <v>0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3">
      <c r="B228" s="10"/>
      <c r="C228" s="17"/>
      <c r="D228" s="53"/>
      <c r="E228" s="52"/>
      <c r="F228" s="50"/>
    </row>
    <row r="229" spans="1:11" x14ac:dyDescent="0.25">
      <c r="C229" s="4">
        <f>'[6]00986'!$C$224</f>
        <v>139</v>
      </c>
      <c r="E229" s="9">
        <f>'[6]00986'!$E$224</f>
        <v>425000</v>
      </c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58" fitToHeight="10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230"/>
  <sheetViews>
    <sheetView view="pageBreakPreview" topLeftCell="A8" zoomScaleNormal="100" zoomScaleSheetLayoutView="100" workbookViewId="0">
      <selection activeCell="H19" sqref="H19:H26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8" hidden="1" customHeight="1" x14ac:dyDescent="0.25">
      <c r="A4" s="102"/>
      <c r="B4" s="103"/>
      <c r="C4" s="5"/>
      <c r="D4" s="104"/>
      <c r="E4" s="104"/>
    </row>
    <row r="5" spans="1:11" ht="17.25" hidden="1" customHeight="1" x14ac:dyDescent="0.25">
      <c r="A5" s="102"/>
      <c r="B5" s="93"/>
      <c r="C5" s="5"/>
      <c r="D5" s="104"/>
      <c r="E5" s="104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7.5" customHeight="1" x14ac:dyDescent="0.25">
      <c r="A9" s="237" t="s">
        <v>394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22" t="s">
        <v>346</v>
      </c>
      <c r="F13" s="20" t="s">
        <v>344</v>
      </c>
      <c r="G13" s="21" t="s">
        <v>345</v>
      </c>
      <c r="H13" s="22" t="s">
        <v>346</v>
      </c>
      <c r="I13" s="20" t="s">
        <v>344</v>
      </c>
      <c r="J13" s="21" t="s">
        <v>345</v>
      </c>
      <c r="K13" s="22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09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3">
        <f>C16</f>
        <v>0</v>
      </c>
      <c r="D15" s="43"/>
      <c r="E15" s="43">
        <f>E16+E26</f>
        <v>7000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f>SUM(C17:C25)</f>
        <v>0</v>
      </c>
      <c r="D16" s="28">
        <v>0</v>
      </c>
      <c r="E16" s="28">
        <f>SUM(E17:E25)</f>
        <v>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>
        <v>0</v>
      </c>
      <c r="D17" s="12">
        <v>0</v>
      </c>
      <c r="E17" s="16">
        <f>C17*D17</f>
        <v>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/>
      <c r="D18" s="12"/>
      <c r="E18" s="16">
        <f t="shared" ref="E18:E25" si="0">C18*D18</f>
        <v>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11">
        <v>0</v>
      </c>
      <c r="D19" s="12">
        <v>0</v>
      </c>
      <c r="E19" s="16">
        <f t="shared" si="0"/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/>
      <c r="D20" s="12"/>
      <c r="E20" s="16">
        <f t="shared" si="0"/>
        <v>0</v>
      </c>
      <c r="F20" s="159">
        <v>1</v>
      </c>
      <c r="G20" s="159">
        <v>253474</v>
      </c>
      <c r="H20" s="159">
        <f>F20*G20</f>
        <v>253474</v>
      </c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16">
        <f t="shared" si="0"/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>
        <v>0</v>
      </c>
      <c r="D22" s="12">
        <v>0</v>
      </c>
      <c r="E22" s="16">
        <f t="shared" si="0"/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16">
        <f t="shared" si="0"/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>
        <v>0</v>
      </c>
      <c r="D24" s="12">
        <v>0</v>
      </c>
      <c r="E24" s="16">
        <f t="shared" si="0"/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>
        <v>0</v>
      </c>
      <c r="D25" s="12"/>
      <c r="E25" s="16">
        <f t="shared" si="0"/>
        <v>0</v>
      </c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2</v>
      </c>
      <c r="D26" s="28">
        <v>3500</v>
      </c>
      <c r="E26" s="92">
        <f t="shared" ref="E26" si="1">D26*C26</f>
        <v>7000</v>
      </c>
      <c r="F26" s="159">
        <v>2</v>
      </c>
      <c r="G26" s="159">
        <f>4675+5490</f>
        <v>10165</v>
      </c>
      <c r="H26" s="159">
        <v>10165</v>
      </c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63">
        <f>C28+C62+C88+C95+C109+C135+C172</f>
        <v>34</v>
      </c>
      <c r="D27" s="43">
        <v>0</v>
      </c>
      <c r="E27" s="110">
        <f>E28+E62+E88+E95+E109+E135+E172</f>
        <v>123700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31">
        <f>SUM(C29:C61)</f>
        <v>7</v>
      </c>
      <c r="D28" s="32">
        <v>0</v>
      </c>
      <c r="E28" s="46">
        <f>SUM(E29:E61)</f>
        <v>8200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11">
        <v>2</v>
      </c>
      <c r="D29" s="12">
        <v>1400</v>
      </c>
      <c r="E29" s="16">
        <f>C29*D29</f>
        <v>2800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11">
        <v>2</v>
      </c>
      <c r="D30" s="12">
        <v>1700</v>
      </c>
      <c r="E30" s="16">
        <f t="shared" ref="E30:E61" si="2">C30*D30</f>
        <v>3400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11"/>
      <c r="D31" s="12"/>
      <c r="E31" s="16">
        <f t="shared" si="2"/>
        <v>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11"/>
      <c r="D32" s="12"/>
      <c r="E32" s="16">
        <f t="shared" si="2"/>
        <v>0</v>
      </c>
      <c r="F32" s="159"/>
      <c r="G32" s="159"/>
      <c r="H32" s="159"/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11"/>
      <c r="D33" s="12"/>
      <c r="E33" s="16">
        <f t="shared" si="2"/>
        <v>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11"/>
      <c r="D34" s="12"/>
      <c r="E34" s="16">
        <f t="shared" si="2"/>
        <v>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11">
        <v>2</v>
      </c>
      <c r="D35" s="12">
        <v>500</v>
      </c>
      <c r="E35" s="16">
        <f t="shared" si="2"/>
        <v>1000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11"/>
      <c r="D36" s="12"/>
      <c r="E36" s="16">
        <f t="shared" si="2"/>
        <v>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11"/>
      <c r="D37" s="12"/>
      <c r="E37" s="16">
        <f t="shared" si="2"/>
        <v>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11"/>
      <c r="D38" s="12"/>
      <c r="E38" s="16">
        <f t="shared" si="2"/>
        <v>0</v>
      </c>
      <c r="F38" s="159"/>
      <c r="G38" s="159"/>
      <c r="H38" s="159"/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11"/>
      <c r="D39" s="12"/>
      <c r="E39" s="16">
        <f t="shared" si="2"/>
        <v>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11"/>
      <c r="D40" s="12"/>
      <c r="E40" s="16">
        <f t="shared" si="2"/>
        <v>0</v>
      </c>
      <c r="F40" s="159"/>
      <c r="G40" s="159"/>
      <c r="H40" s="159"/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11">
        <v>0</v>
      </c>
      <c r="D41" s="12">
        <v>0</v>
      </c>
      <c r="E41" s="16">
        <f t="shared" si="2"/>
        <v>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11">
        <v>0</v>
      </c>
      <c r="D42" s="12">
        <v>0</v>
      </c>
      <c r="E42" s="16">
        <f t="shared" si="2"/>
        <v>0</v>
      </c>
      <c r="F42" s="159"/>
      <c r="G42" s="159"/>
      <c r="H42" s="159"/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11">
        <v>0</v>
      </c>
      <c r="D43" s="12">
        <v>0</v>
      </c>
      <c r="E43" s="16">
        <f t="shared" si="2"/>
        <v>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11">
        <v>0</v>
      </c>
      <c r="D44" s="12">
        <v>0</v>
      </c>
      <c r="E44" s="16">
        <f t="shared" si="2"/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11">
        <v>1</v>
      </c>
      <c r="D45" s="12">
        <v>1000</v>
      </c>
      <c r="E45" s="16">
        <f t="shared" si="2"/>
        <v>1000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11">
        <v>0</v>
      </c>
      <c r="D46" s="12">
        <v>0</v>
      </c>
      <c r="E46" s="16">
        <f t="shared" si="2"/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11">
        <v>0</v>
      </c>
      <c r="D47" s="12">
        <v>0</v>
      </c>
      <c r="E47" s="16">
        <f t="shared" si="2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11"/>
      <c r="D48" s="12"/>
      <c r="E48" s="16">
        <f t="shared" si="2"/>
        <v>0</v>
      </c>
      <c r="F48" s="159"/>
      <c r="G48" s="159"/>
      <c r="H48" s="159"/>
      <c r="I48" s="159"/>
      <c r="J48" s="159"/>
      <c r="K48" s="159"/>
    </row>
    <row r="49" spans="1:11" x14ac:dyDescent="0.25">
      <c r="A49" s="15">
        <v>1653501021</v>
      </c>
      <c r="B49" s="13" t="s">
        <v>33</v>
      </c>
      <c r="C49" s="11">
        <v>0</v>
      </c>
      <c r="D49" s="12">
        <v>0</v>
      </c>
      <c r="E49" s="16">
        <f t="shared" si="2"/>
        <v>0</v>
      </c>
      <c r="F49" s="159"/>
      <c r="G49" s="159"/>
      <c r="H49" s="159"/>
      <c r="I49" s="159"/>
      <c r="J49" s="159"/>
      <c r="K49" s="159"/>
    </row>
    <row r="50" spans="1:11" x14ac:dyDescent="0.25">
      <c r="A50" s="15">
        <v>1653501022</v>
      </c>
      <c r="B50" s="13" t="s">
        <v>34</v>
      </c>
      <c r="C50" s="11">
        <v>0</v>
      </c>
      <c r="D50" s="12">
        <v>0</v>
      </c>
      <c r="E50" s="16">
        <f t="shared" si="2"/>
        <v>0</v>
      </c>
      <c r="F50" s="159"/>
      <c r="G50" s="159"/>
      <c r="H50" s="159"/>
      <c r="I50" s="159"/>
      <c r="J50" s="159"/>
      <c r="K50" s="159"/>
    </row>
    <row r="51" spans="1:11" x14ac:dyDescent="0.25">
      <c r="A51" s="15">
        <v>1653501023</v>
      </c>
      <c r="B51" s="13" t="s">
        <v>36</v>
      </c>
      <c r="C51" s="11">
        <v>0</v>
      </c>
      <c r="D51" s="12">
        <v>0</v>
      </c>
      <c r="E51" s="16">
        <f t="shared" si="2"/>
        <v>0</v>
      </c>
      <c r="F51" s="159"/>
      <c r="G51" s="159"/>
      <c r="H51" s="159"/>
      <c r="I51" s="159"/>
      <c r="J51" s="159"/>
      <c r="K51" s="159"/>
    </row>
    <row r="52" spans="1:11" x14ac:dyDescent="0.25">
      <c r="A52" s="15">
        <v>1653501024</v>
      </c>
      <c r="B52" s="13" t="s">
        <v>37</v>
      </c>
      <c r="C52" s="11"/>
      <c r="D52" s="12"/>
      <c r="E52" s="16">
        <f t="shared" si="2"/>
        <v>0</v>
      </c>
      <c r="F52" s="159"/>
      <c r="G52" s="159"/>
      <c r="H52" s="159"/>
      <c r="I52" s="159"/>
      <c r="J52" s="159"/>
      <c r="K52" s="159"/>
    </row>
    <row r="53" spans="1:11" x14ac:dyDescent="0.25">
      <c r="A53" s="15">
        <v>1653501025</v>
      </c>
      <c r="B53" s="13" t="s">
        <v>38</v>
      </c>
      <c r="C53" s="11">
        <v>0</v>
      </c>
      <c r="D53" s="12">
        <v>0</v>
      </c>
      <c r="E53" s="16">
        <f t="shared" si="2"/>
        <v>0</v>
      </c>
      <c r="F53" s="159"/>
      <c r="G53" s="159"/>
      <c r="H53" s="159"/>
      <c r="I53" s="159"/>
      <c r="J53" s="159"/>
      <c r="K53" s="159"/>
    </row>
    <row r="54" spans="1:11" x14ac:dyDescent="0.25">
      <c r="A54" s="15">
        <v>1653501026</v>
      </c>
      <c r="B54" s="13" t="s">
        <v>39</v>
      </c>
      <c r="C54" s="11">
        <v>0</v>
      </c>
      <c r="D54" s="12">
        <v>0</v>
      </c>
      <c r="E54" s="16">
        <f t="shared" si="2"/>
        <v>0</v>
      </c>
      <c r="F54" s="159"/>
      <c r="G54" s="159"/>
      <c r="H54" s="159"/>
      <c r="I54" s="159"/>
      <c r="J54" s="159"/>
      <c r="K54" s="159"/>
    </row>
    <row r="55" spans="1:11" ht="24" x14ac:dyDescent="0.25">
      <c r="A55" s="15">
        <v>1653501027</v>
      </c>
      <c r="B55" s="13" t="s">
        <v>329</v>
      </c>
      <c r="C55" s="11"/>
      <c r="D55" s="12"/>
      <c r="E55" s="16">
        <f t="shared" si="2"/>
        <v>0</v>
      </c>
      <c r="F55" s="159"/>
      <c r="G55" s="159"/>
      <c r="H55" s="159"/>
      <c r="I55" s="159"/>
      <c r="J55" s="159"/>
      <c r="K55" s="159"/>
    </row>
    <row r="56" spans="1:11" x14ac:dyDescent="0.25">
      <c r="A56" s="15">
        <v>1653501028</v>
      </c>
      <c r="B56" s="13" t="s">
        <v>40</v>
      </c>
      <c r="C56" s="11"/>
      <c r="D56" s="12"/>
      <c r="E56" s="16">
        <f t="shared" si="2"/>
        <v>0</v>
      </c>
      <c r="F56" s="159"/>
      <c r="G56" s="159"/>
      <c r="H56" s="159"/>
      <c r="I56" s="159"/>
      <c r="J56" s="159"/>
      <c r="K56" s="159"/>
    </row>
    <row r="57" spans="1:11" x14ac:dyDescent="0.25">
      <c r="A57" s="15">
        <v>1653501029</v>
      </c>
      <c r="B57" s="13" t="s">
        <v>41</v>
      </c>
      <c r="C57" s="11">
        <v>0</v>
      </c>
      <c r="D57" s="12">
        <v>0</v>
      </c>
      <c r="E57" s="16">
        <f t="shared" si="2"/>
        <v>0</v>
      </c>
      <c r="F57" s="159"/>
      <c r="G57" s="159"/>
      <c r="H57" s="159"/>
      <c r="I57" s="159"/>
      <c r="J57" s="159"/>
      <c r="K57" s="159"/>
    </row>
    <row r="58" spans="1:11" x14ac:dyDescent="0.25">
      <c r="A58" s="15">
        <v>1653501030</v>
      </c>
      <c r="B58" s="13" t="s">
        <v>42</v>
      </c>
      <c r="C58" s="11">
        <v>0</v>
      </c>
      <c r="D58" s="12">
        <v>0</v>
      </c>
      <c r="E58" s="16">
        <f t="shared" si="2"/>
        <v>0</v>
      </c>
      <c r="F58" s="159"/>
      <c r="G58" s="159"/>
      <c r="H58" s="159"/>
      <c r="I58" s="159"/>
      <c r="J58" s="159"/>
      <c r="K58" s="159"/>
    </row>
    <row r="59" spans="1:11" x14ac:dyDescent="0.25">
      <c r="A59" s="15">
        <v>1653501031</v>
      </c>
      <c r="B59" s="13" t="s">
        <v>288</v>
      </c>
      <c r="C59" s="11">
        <v>0</v>
      </c>
      <c r="D59" s="12">
        <v>0</v>
      </c>
      <c r="E59" s="16">
        <f t="shared" si="2"/>
        <v>0</v>
      </c>
      <c r="F59" s="159"/>
      <c r="G59" s="159"/>
      <c r="H59" s="159"/>
      <c r="I59" s="159"/>
      <c r="J59" s="159"/>
      <c r="K59" s="159"/>
    </row>
    <row r="60" spans="1:11" x14ac:dyDescent="0.25">
      <c r="A60" s="15">
        <v>1653501032</v>
      </c>
      <c r="B60" s="13" t="s">
        <v>295</v>
      </c>
      <c r="C60" s="11">
        <v>0</v>
      </c>
      <c r="D60" s="12">
        <v>0</v>
      </c>
      <c r="E60" s="16">
        <f t="shared" si="2"/>
        <v>0</v>
      </c>
      <c r="F60" s="159"/>
      <c r="G60" s="159"/>
      <c r="H60" s="159"/>
      <c r="I60" s="159"/>
      <c r="J60" s="159"/>
      <c r="K60" s="159"/>
    </row>
    <row r="61" spans="1:11" x14ac:dyDescent="0.25">
      <c r="A61" s="15">
        <v>1653501033</v>
      </c>
      <c r="B61" s="13" t="s">
        <v>296</v>
      </c>
      <c r="C61" s="11">
        <v>0</v>
      </c>
      <c r="D61" s="12">
        <v>0</v>
      </c>
      <c r="E61" s="16">
        <f t="shared" si="2"/>
        <v>0</v>
      </c>
      <c r="F61" s="159"/>
      <c r="G61" s="159"/>
      <c r="H61" s="159"/>
      <c r="I61" s="159"/>
      <c r="J61" s="159"/>
      <c r="K61" s="159"/>
    </row>
    <row r="62" spans="1:11" ht="24" x14ac:dyDescent="0.25">
      <c r="A62" s="25" t="s">
        <v>43</v>
      </c>
      <c r="B62" s="26" t="s">
        <v>44</v>
      </c>
      <c r="C62" s="29">
        <f>SUM(C63:C87)</f>
        <v>8</v>
      </c>
      <c r="D62" s="28">
        <v>0</v>
      </c>
      <c r="E62" s="55">
        <f>SUM(E63:E87)</f>
        <v>22700</v>
      </c>
      <c r="F62" s="159"/>
      <c r="G62" s="159"/>
      <c r="H62" s="159"/>
      <c r="I62" s="159"/>
      <c r="J62" s="159"/>
      <c r="K62" s="159"/>
    </row>
    <row r="63" spans="1:11" x14ac:dyDescent="0.25">
      <c r="A63" s="15" t="s">
        <v>45</v>
      </c>
      <c r="B63" s="13" t="s">
        <v>46</v>
      </c>
      <c r="C63" s="11"/>
      <c r="D63" s="12"/>
      <c r="E63" s="16">
        <f>C63*D63</f>
        <v>0</v>
      </c>
      <c r="F63" s="159"/>
      <c r="G63" s="159"/>
      <c r="H63" s="159"/>
      <c r="I63" s="159"/>
      <c r="J63" s="159"/>
      <c r="K63" s="159"/>
    </row>
    <row r="64" spans="1:11" x14ac:dyDescent="0.25">
      <c r="A64" s="15" t="s">
        <v>47</v>
      </c>
      <c r="B64" s="13" t="s">
        <v>48</v>
      </c>
      <c r="C64" s="11"/>
      <c r="D64" s="12"/>
      <c r="E64" s="16">
        <f t="shared" ref="E64:E87" si="3">C64*D64</f>
        <v>0</v>
      </c>
      <c r="F64" s="159"/>
      <c r="G64" s="159"/>
      <c r="H64" s="159"/>
      <c r="I64" s="159"/>
      <c r="J64" s="159"/>
      <c r="K64" s="159"/>
    </row>
    <row r="65" spans="1:11" x14ac:dyDescent="0.25">
      <c r="A65" s="15" t="s">
        <v>49</v>
      </c>
      <c r="B65" s="13" t="s">
        <v>50</v>
      </c>
      <c r="C65" s="11"/>
      <c r="D65" s="12"/>
      <c r="E65" s="16">
        <f t="shared" si="3"/>
        <v>0</v>
      </c>
      <c r="F65" s="159"/>
      <c r="G65" s="159"/>
      <c r="H65" s="159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11">
        <v>1</v>
      </c>
      <c r="D66" s="12">
        <v>3800</v>
      </c>
      <c r="E66" s="16">
        <f t="shared" si="3"/>
        <v>3800</v>
      </c>
      <c r="F66" s="159"/>
      <c r="G66" s="159"/>
      <c r="H66" s="159"/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11">
        <v>0</v>
      </c>
      <c r="D67" s="12">
        <v>0</v>
      </c>
      <c r="E67" s="16">
        <f t="shared" si="3"/>
        <v>0</v>
      </c>
      <c r="F67" s="159"/>
      <c r="G67" s="159"/>
      <c r="H67" s="159"/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11">
        <v>0</v>
      </c>
      <c r="D68" s="12">
        <v>0</v>
      </c>
      <c r="E68" s="16">
        <f t="shared" si="3"/>
        <v>0</v>
      </c>
      <c r="F68" s="159"/>
      <c r="G68" s="159"/>
      <c r="H68" s="159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11">
        <v>0</v>
      </c>
      <c r="D69" s="12">
        <v>0</v>
      </c>
      <c r="E69" s="16">
        <f t="shared" si="3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11">
        <v>1</v>
      </c>
      <c r="D70" s="12">
        <v>5700</v>
      </c>
      <c r="E70" s="16">
        <f t="shared" si="3"/>
        <v>5700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11">
        <v>0</v>
      </c>
      <c r="D71" s="12">
        <v>0</v>
      </c>
      <c r="E71" s="16">
        <f t="shared" si="3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11">
        <v>0</v>
      </c>
      <c r="D72" s="12">
        <v>0</v>
      </c>
      <c r="E72" s="16">
        <f t="shared" si="3"/>
        <v>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11">
        <v>4</v>
      </c>
      <c r="D73" s="12">
        <v>900</v>
      </c>
      <c r="E73" s="16">
        <f t="shared" si="3"/>
        <v>3600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11">
        <v>2</v>
      </c>
      <c r="D74" s="12">
        <v>4800</v>
      </c>
      <c r="E74" s="16">
        <f t="shared" si="3"/>
        <v>9600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11"/>
      <c r="D75" s="12"/>
      <c r="E75" s="16">
        <f t="shared" si="3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11"/>
      <c r="D76" s="12">
        <v>0</v>
      </c>
      <c r="E76" s="16">
        <f t="shared" si="3"/>
        <v>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11">
        <v>0</v>
      </c>
      <c r="D77" s="12">
        <v>0</v>
      </c>
      <c r="E77" s="16">
        <f t="shared" si="3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11">
        <v>0</v>
      </c>
      <c r="D78" s="12">
        <v>0</v>
      </c>
      <c r="E78" s="16">
        <f t="shared" si="3"/>
        <v>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11">
        <v>0</v>
      </c>
      <c r="D79" s="12">
        <v>0</v>
      </c>
      <c r="E79" s="16">
        <f t="shared" si="3"/>
        <v>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11">
        <v>0</v>
      </c>
      <c r="D80" s="12">
        <v>0</v>
      </c>
      <c r="E80" s="16">
        <f t="shared" si="3"/>
        <v>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11">
        <v>0</v>
      </c>
      <c r="D81" s="12">
        <v>0</v>
      </c>
      <c r="E81" s="16">
        <f t="shared" si="3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11"/>
      <c r="D82" s="12"/>
      <c r="E82" s="16">
        <f t="shared" si="3"/>
        <v>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11"/>
      <c r="D83" s="12"/>
      <c r="E83" s="16">
        <f t="shared" si="3"/>
        <v>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11">
        <v>0</v>
      </c>
      <c r="D84" s="12">
        <v>0</v>
      </c>
      <c r="E84" s="16">
        <f t="shared" si="3"/>
        <v>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11">
        <v>0</v>
      </c>
      <c r="D85" s="12">
        <v>0</v>
      </c>
      <c r="E85" s="16">
        <f t="shared" si="3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11"/>
      <c r="D86" s="12"/>
      <c r="E86" s="16">
        <f t="shared" si="3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11">
        <v>0</v>
      </c>
      <c r="D87" s="12">
        <v>0</v>
      </c>
      <c r="E87" s="16">
        <f t="shared" si="3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f>SUM(C89:C94)</f>
        <v>5</v>
      </c>
      <c r="D88" s="55">
        <v>0</v>
      </c>
      <c r="E88" s="55">
        <f>SUM(E89:E94)</f>
        <v>30000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11">
        <v>1</v>
      </c>
      <c r="D89" s="12">
        <v>14000</v>
      </c>
      <c r="E89" s="16">
        <f>C89*D89</f>
        <v>14000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11">
        <v>1</v>
      </c>
      <c r="D90" s="12">
        <v>3000</v>
      </c>
      <c r="E90" s="16">
        <f t="shared" ref="E90:E94" si="4">C90*D90</f>
        <v>3000</v>
      </c>
      <c r="F90" s="159">
        <v>7</v>
      </c>
      <c r="G90" s="159">
        <v>5500</v>
      </c>
      <c r="H90" s="159">
        <v>38500</v>
      </c>
      <c r="I90" s="159"/>
      <c r="J90" s="159"/>
      <c r="K90" s="159"/>
    </row>
    <row r="91" spans="1:11" x14ac:dyDescent="0.25">
      <c r="A91" s="15" t="s">
        <v>96</v>
      </c>
      <c r="B91" s="13" t="s">
        <v>97</v>
      </c>
      <c r="C91" s="11">
        <v>2</v>
      </c>
      <c r="D91" s="12">
        <v>5000</v>
      </c>
      <c r="E91" s="16">
        <f t="shared" si="4"/>
        <v>10000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11"/>
      <c r="D92" s="12"/>
      <c r="E92" s="16">
        <f t="shared" si="4"/>
        <v>0</v>
      </c>
      <c r="F92" s="159">
        <v>2</v>
      </c>
      <c r="G92" s="159">
        <v>25000</v>
      </c>
      <c r="H92" s="159">
        <v>50000</v>
      </c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11"/>
      <c r="D93" s="12"/>
      <c r="E93" s="16">
        <f t="shared" si="4"/>
        <v>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11">
        <v>1</v>
      </c>
      <c r="D94" s="12">
        <v>3000</v>
      </c>
      <c r="E94" s="16">
        <f t="shared" si="4"/>
        <v>3000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f>SUM(C96:C108)</f>
        <v>13</v>
      </c>
      <c r="D95" s="28">
        <v>0</v>
      </c>
      <c r="E95" s="55">
        <f>SUM(E96:E108)</f>
        <v>62000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11">
        <v>1</v>
      </c>
      <c r="D96" s="12">
        <v>8000</v>
      </c>
      <c r="E96" s="16">
        <f>C96*D96</f>
        <v>8000</v>
      </c>
      <c r="F96" s="159"/>
      <c r="G96" s="159"/>
      <c r="H96" s="159"/>
      <c r="I96" s="159"/>
      <c r="J96" s="159"/>
      <c r="K96" s="159"/>
    </row>
    <row r="97" spans="1:12" x14ac:dyDescent="0.25">
      <c r="A97" s="15" t="s">
        <v>108</v>
      </c>
      <c r="B97" s="13" t="s">
        <v>279</v>
      </c>
      <c r="C97" s="11"/>
      <c r="D97" s="12"/>
      <c r="E97" s="16">
        <f t="shared" ref="E97:E108" si="5">C97*D97</f>
        <v>0</v>
      </c>
      <c r="F97" s="159"/>
      <c r="G97" s="159"/>
      <c r="H97" s="159"/>
      <c r="I97" s="159"/>
      <c r="J97" s="159"/>
      <c r="K97" s="159"/>
    </row>
    <row r="98" spans="1:12" x14ac:dyDescent="0.25">
      <c r="A98" s="15" t="s">
        <v>109</v>
      </c>
      <c r="B98" s="13" t="s">
        <v>110</v>
      </c>
      <c r="C98" s="11">
        <v>2</v>
      </c>
      <c r="D98" s="12">
        <v>7000</v>
      </c>
      <c r="E98" s="16">
        <f t="shared" si="5"/>
        <v>14000</v>
      </c>
      <c r="F98" s="159"/>
      <c r="G98" s="159"/>
      <c r="H98" s="159"/>
      <c r="I98" s="159"/>
      <c r="J98" s="159"/>
      <c r="K98" s="159"/>
    </row>
    <row r="99" spans="1:12" x14ac:dyDescent="0.25">
      <c r="A99" s="15" t="s">
        <v>111</v>
      </c>
      <c r="B99" s="13" t="s">
        <v>112</v>
      </c>
      <c r="C99" s="11">
        <v>0</v>
      </c>
      <c r="D99" s="12">
        <v>0</v>
      </c>
      <c r="E99" s="16">
        <f t="shared" si="5"/>
        <v>0</v>
      </c>
      <c r="F99" s="159"/>
      <c r="G99" s="159"/>
      <c r="H99" s="159"/>
      <c r="I99" s="159"/>
      <c r="J99" s="159"/>
      <c r="K99" s="159"/>
    </row>
    <row r="100" spans="1:12" x14ac:dyDescent="0.25">
      <c r="A100" s="15" t="s">
        <v>113</v>
      </c>
      <c r="B100" s="13" t="s">
        <v>114</v>
      </c>
      <c r="C100" s="11">
        <v>10</v>
      </c>
      <c r="D100" s="12">
        <v>4000</v>
      </c>
      <c r="E100" s="16">
        <f t="shared" si="5"/>
        <v>40000</v>
      </c>
      <c r="F100" s="159"/>
      <c r="G100" s="159"/>
      <c r="H100" s="159"/>
      <c r="I100" s="159"/>
      <c r="J100" s="159"/>
      <c r="K100" s="159"/>
    </row>
    <row r="101" spans="1:12" x14ac:dyDescent="0.25">
      <c r="A101" s="15" t="s">
        <v>115</v>
      </c>
      <c r="B101" s="13" t="s">
        <v>280</v>
      </c>
      <c r="C101" s="11">
        <v>0</v>
      </c>
      <c r="D101" s="12">
        <v>0</v>
      </c>
      <c r="E101" s="16">
        <f t="shared" si="5"/>
        <v>0</v>
      </c>
      <c r="F101" s="159"/>
      <c r="G101" s="159"/>
      <c r="H101" s="159"/>
      <c r="I101" s="159"/>
      <c r="J101" s="159"/>
      <c r="K101" s="159"/>
    </row>
    <row r="102" spans="1:12" x14ac:dyDescent="0.25">
      <c r="A102" s="15" t="s">
        <v>116</v>
      </c>
      <c r="B102" s="13" t="s">
        <v>333</v>
      </c>
      <c r="C102" s="11">
        <v>0</v>
      </c>
      <c r="D102" s="12">
        <v>0</v>
      </c>
      <c r="E102" s="16">
        <f t="shared" si="5"/>
        <v>0</v>
      </c>
      <c r="F102" s="159"/>
      <c r="G102" s="159"/>
      <c r="H102" s="159"/>
      <c r="I102" s="159"/>
      <c r="J102" s="159"/>
      <c r="K102" s="159"/>
    </row>
    <row r="103" spans="1:12" ht="18.75" customHeight="1" x14ac:dyDescent="0.25">
      <c r="A103" s="15" t="s">
        <v>300</v>
      </c>
      <c r="B103" s="13" t="s">
        <v>332</v>
      </c>
      <c r="C103" s="11"/>
      <c r="D103" s="12"/>
      <c r="E103" s="16">
        <f t="shared" si="5"/>
        <v>0</v>
      </c>
      <c r="F103" s="159"/>
      <c r="G103" s="159"/>
      <c r="H103" s="159"/>
      <c r="I103" s="159"/>
      <c r="J103" s="159"/>
      <c r="K103" s="159"/>
    </row>
    <row r="104" spans="1:12" x14ac:dyDescent="0.25">
      <c r="A104" s="15" t="s">
        <v>301</v>
      </c>
      <c r="B104" s="13" t="s">
        <v>305</v>
      </c>
      <c r="C104" s="11">
        <v>0</v>
      </c>
      <c r="D104" s="12">
        <v>0</v>
      </c>
      <c r="E104" s="16">
        <f t="shared" si="5"/>
        <v>0</v>
      </c>
      <c r="F104" s="159"/>
      <c r="G104" s="159"/>
      <c r="H104" s="159"/>
      <c r="I104" s="159"/>
      <c r="J104" s="159"/>
      <c r="K104" s="159"/>
    </row>
    <row r="105" spans="1:12" x14ac:dyDescent="0.25">
      <c r="A105" s="15" t="s">
        <v>302</v>
      </c>
      <c r="B105" s="13" t="s">
        <v>307</v>
      </c>
      <c r="C105" s="11"/>
      <c r="D105" s="12"/>
      <c r="E105" s="16">
        <f t="shared" si="5"/>
        <v>0</v>
      </c>
      <c r="F105" s="159"/>
      <c r="G105" s="159"/>
      <c r="H105" s="159"/>
      <c r="I105" s="159"/>
      <c r="J105" s="159"/>
      <c r="K105" s="159"/>
    </row>
    <row r="106" spans="1:12" x14ac:dyDescent="0.25">
      <c r="A106" s="15" t="s">
        <v>303</v>
      </c>
      <c r="B106" s="13" t="s">
        <v>308</v>
      </c>
      <c r="C106" s="11">
        <v>0</v>
      </c>
      <c r="D106" s="12">
        <v>0</v>
      </c>
      <c r="E106" s="16">
        <f t="shared" si="5"/>
        <v>0</v>
      </c>
      <c r="F106" s="159">
        <v>1</v>
      </c>
      <c r="G106" s="159">
        <v>10900</v>
      </c>
      <c r="H106" s="159">
        <v>10900</v>
      </c>
      <c r="I106" s="159"/>
      <c r="J106" s="159"/>
      <c r="K106" s="159"/>
      <c r="L106" t="s">
        <v>425</v>
      </c>
    </row>
    <row r="107" spans="1:12" x14ac:dyDescent="0.25">
      <c r="A107" s="15" t="s">
        <v>304</v>
      </c>
      <c r="B107" s="13" t="s">
        <v>309</v>
      </c>
      <c r="C107" s="11">
        <v>0</v>
      </c>
      <c r="D107" s="12">
        <v>0</v>
      </c>
      <c r="E107" s="16">
        <f t="shared" si="5"/>
        <v>0</v>
      </c>
      <c r="F107" s="159"/>
      <c r="G107" s="159"/>
      <c r="H107" s="159"/>
      <c r="I107" s="159"/>
      <c r="J107" s="159"/>
      <c r="K107" s="159"/>
    </row>
    <row r="108" spans="1:12" x14ac:dyDescent="0.25">
      <c r="A108" s="15" t="s">
        <v>306</v>
      </c>
      <c r="B108" s="13" t="s">
        <v>310</v>
      </c>
      <c r="C108" s="11"/>
      <c r="D108" s="12"/>
      <c r="E108" s="16">
        <f t="shared" si="5"/>
        <v>0</v>
      </c>
      <c r="F108" s="159"/>
      <c r="G108" s="159"/>
      <c r="H108" s="159"/>
      <c r="I108" s="159"/>
      <c r="J108" s="159"/>
      <c r="K108" s="159"/>
    </row>
    <row r="109" spans="1:12" x14ac:dyDescent="0.25">
      <c r="A109" s="25" t="s">
        <v>117</v>
      </c>
      <c r="B109" s="26" t="s">
        <v>118</v>
      </c>
      <c r="C109" s="29">
        <f>SUM(C110:C134)</f>
        <v>0</v>
      </c>
      <c r="D109" s="55">
        <v>0</v>
      </c>
      <c r="E109" s="55">
        <f>SUM(E110:E134)</f>
        <v>0</v>
      </c>
      <c r="F109" s="159"/>
      <c r="G109" s="159"/>
      <c r="H109" s="159"/>
      <c r="I109" s="159"/>
      <c r="J109" s="159"/>
      <c r="K109" s="159"/>
    </row>
    <row r="110" spans="1:12" ht="24" x14ac:dyDescent="0.25">
      <c r="A110" s="15" t="s">
        <v>119</v>
      </c>
      <c r="B110" s="13" t="s">
        <v>120</v>
      </c>
      <c r="C110" s="11">
        <v>0</v>
      </c>
      <c r="D110" s="12">
        <v>0</v>
      </c>
      <c r="E110" s="16">
        <f>C110*D110</f>
        <v>0</v>
      </c>
      <c r="F110" s="159"/>
      <c r="G110" s="159"/>
      <c r="H110" s="159"/>
      <c r="I110" s="159"/>
      <c r="J110" s="159"/>
      <c r="K110" s="159"/>
    </row>
    <row r="111" spans="1:12" x14ac:dyDescent="0.25">
      <c r="A111" s="15" t="s">
        <v>121</v>
      </c>
      <c r="B111" s="13" t="s">
        <v>122</v>
      </c>
      <c r="C111" s="11"/>
      <c r="D111" s="12"/>
      <c r="E111" s="16">
        <f t="shared" ref="E111:E134" si="6">C111*D111</f>
        <v>0</v>
      </c>
      <c r="F111" s="159">
        <f>1+9+3</f>
        <v>13</v>
      </c>
      <c r="G111" s="159">
        <f>18500+9*1100+3*1173+2351+2730</f>
        <v>37000</v>
      </c>
      <c r="H111" s="159">
        <f>G111</f>
        <v>37000</v>
      </c>
      <c r="I111" s="159"/>
      <c r="J111" s="159"/>
      <c r="K111" s="159"/>
    </row>
    <row r="112" spans="1:12" x14ac:dyDescent="0.25">
      <c r="A112" s="15" t="s">
        <v>123</v>
      </c>
      <c r="B112" s="13" t="s">
        <v>297</v>
      </c>
      <c r="C112" s="11">
        <v>0</v>
      </c>
      <c r="D112" s="12">
        <v>0</v>
      </c>
      <c r="E112" s="16">
        <f t="shared" si="6"/>
        <v>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11">
        <v>0</v>
      </c>
      <c r="D113" s="12">
        <v>0</v>
      </c>
      <c r="E113" s="16">
        <f t="shared" si="6"/>
        <v>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11">
        <v>0</v>
      </c>
      <c r="D114" s="12">
        <v>0</v>
      </c>
      <c r="E114" s="16">
        <f t="shared" si="6"/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11">
        <v>0</v>
      </c>
      <c r="D115" s="12">
        <v>0</v>
      </c>
      <c r="E115" s="16">
        <f t="shared" si="6"/>
        <v>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0</v>
      </c>
      <c r="D116" s="12">
        <v>0</v>
      </c>
      <c r="E116" s="16">
        <f t="shared" si="6"/>
        <v>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>
        <v>0</v>
      </c>
      <c r="D117" s="12">
        <v>0</v>
      </c>
      <c r="E117" s="16">
        <f t="shared" si="6"/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16">
        <f t="shared" si="6"/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16">
        <f t="shared" si="6"/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16">
        <f t="shared" si="6"/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/>
      <c r="D121" s="12"/>
      <c r="E121" s="16">
        <f t="shared" si="6"/>
        <v>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0</v>
      </c>
      <c r="D122" s="12">
        <v>0</v>
      </c>
      <c r="E122" s="16">
        <f t="shared" si="6"/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16">
        <f t="shared" si="6"/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0</v>
      </c>
      <c r="D124" s="12">
        <v>0</v>
      </c>
      <c r="E124" s="16">
        <f t="shared" si="6"/>
        <v>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>
        <v>0</v>
      </c>
      <c r="D125" s="12">
        <v>0</v>
      </c>
      <c r="E125" s="16">
        <f t="shared" si="6"/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16">
        <f t="shared" si="6"/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16">
        <f t="shared" si="6"/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>
        <v>0</v>
      </c>
      <c r="D128" s="12">
        <v>0</v>
      </c>
      <c r="E128" s="16">
        <f t="shared" si="6"/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>
        <v>0</v>
      </c>
      <c r="D129" s="12">
        <v>0</v>
      </c>
      <c r="E129" s="16">
        <f t="shared" si="6"/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/>
      <c r="D130" s="12"/>
      <c r="E130" s="16">
        <f t="shared" si="6"/>
        <v>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>
        <v>0</v>
      </c>
      <c r="D131" s="12">
        <v>0</v>
      </c>
      <c r="E131" s="16">
        <f t="shared" si="6"/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/>
      <c r="D132" s="12"/>
      <c r="E132" s="16">
        <f t="shared" si="6"/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/>
      <c r="D133" s="12"/>
      <c r="E133" s="16">
        <f t="shared" si="6"/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>
        <v>0</v>
      </c>
      <c r="D134" s="12">
        <v>0</v>
      </c>
      <c r="E134" s="16">
        <f t="shared" si="6"/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1</v>
      </c>
      <c r="D135" s="28"/>
      <c r="E135" s="28">
        <f>SUM(E136:E171)</f>
        <v>800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11">
        <v>0</v>
      </c>
      <c r="D136" s="12">
        <v>0</v>
      </c>
      <c r="E136" s="16">
        <f>C136*D136</f>
        <v>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11">
        <v>0</v>
      </c>
      <c r="D137" s="12">
        <v>0</v>
      </c>
      <c r="E137" s="16">
        <f t="shared" ref="E137:E171" si="7">C137*D137</f>
        <v>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11">
        <v>0</v>
      </c>
      <c r="D138" s="12">
        <v>0</v>
      </c>
      <c r="E138" s="16">
        <f t="shared" si="7"/>
        <v>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11">
        <v>0</v>
      </c>
      <c r="D139" s="12">
        <v>0</v>
      </c>
      <c r="E139" s="16">
        <f t="shared" si="7"/>
        <v>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11">
        <v>0</v>
      </c>
      <c r="D140" s="12">
        <v>0</v>
      </c>
      <c r="E140" s="16">
        <f t="shared" si="7"/>
        <v>0</v>
      </c>
      <c r="F140" s="159"/>
      <c r="G140" s="159"/>
      <c r="H140" s="159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11">
        <v>0</v>
      </c>
      <c r="D141" s="12">
        <v>0</v>
      </c>
      <c r="E141" s="16">
        <f t="shared" si="7"/>
        <v>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11">
        <v>0</v>
      </c>
      <c r="D142" s="12">
        <v>0</v>
      </c>
      <c r="E142" s="16">
        <f t="shared" si="7"/>
        <v>0</v>
      </c>
      <c r="F142" s="159"/>
      <c r="G142" s="159"/>
      <c r="H142" s="159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11">
        <v>0</v>
      </c>
      <c r="D143" s="12">
        <v>0</v>
      </c>
      <c r="E143" s="16">
        <f t="shared" si="7"/>
        <v>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11">
        <v>0</v>
      </c>
      <c r="D144" s="12">
        <v>0</v>
      </c>
      <c r="E144" s="16">
        <f t="shared" si="7"/>
        <v>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0</v>
      </c>
      <c r="D145" s="12">
        <v>0</v>
      </c>
      <c r="E145" s="16">
        <f t="shared" si="7"/>
        <v>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0</v>
      </c>
      <c r="D146" s="12">
        <v>0</v>
      </c>
      <c r="E146" s="16">
        <f t="shared" si="7"/>
        <v>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0</v>
      </c>
      <c r="D147" s="12">
        <v>0</v>
      </c>
      <c r="E147" s="16">
        <f t="shared" si="7"/>
        <v>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11">
        <v>0</v>
      </c>
      <c r="D148" s="12">
        <v>0</v>
      </c>
      <c r="E148" s="16">
        <f t="shared" si="7"/>
        <v>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0</v>
      </c>
      <c r="D149" s="12">
        <v>0</v>
      </c>
      <c r="E149" s="16">
        <f t="shared" si="7"/>
        <v>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12">
        <v>0</v>
      </c>
      <c r="E150" s="16">
        <f t="shared" si="7"/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11">
        <v>1</v>
      </c>
      <c r="D151" s="12">
        <v>800</v>
      </c>
      <c r="E151" s="16">
        <f t="shared" si="7"/>
        <v>800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>
        <v>0</v>
      </c>
      <c r="D152" s="12">
        <v>0</v>
      </c>
      <c r="E152" s="16">
        <f t="shared" si="7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0</v>
      </c>
      <c r="D153" s="12">
        <v>0</v>
      </c>
      <c r="E153" s="16">
        <f t="shared" si="7"/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12">
        <v>0</v>
      </c>
      <c r="E154" s="16">
        <f t="shared" si="7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>
        <v>0</v>
      </c>
      <c r="D155" s="12">
        <v>0</v>
      </c>
      <c r="E155" s="16">
        <f t="shared" si="7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>
        <v>0</v>
      </c>
      <c r="D156" s="12">
        <v>0</v>
      </c>
      <c r="E156" s="16">
        <f t="shared" si="7"/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/>
      <c r="D157" s="12"/>
      <c r="E157" s="16">
        <f t="shared" si="7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12">
        <v>0</v>
      </c>
      <c r="E158" s="16">
        <f t="shared" si="7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0</v>
      </c>
      <c r="D159" s="12">
        <v>0</v>
      </c>
      <c r="E159" s="16">
        <f t="shared" si="7"/>
        <v>0</v>
      </c>
      <c r="F159" s="159"/>
      <c r="G159" s="159"/>
      <c r="H159" s="159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>
        <v>0</v>
      </c>
      <c r="D160" s="12">
        <v>0</v>
      </c>
      <c r="E160" s="16">
        <f t="shared" si="7"/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1">
        <v>0</v>
      </c>
      <c r="D161" s="12">
        <v>0</v>
      </c>
      <c r="E161" s="16">
        <f t="shared" si="7"/>
        <v>0</v>
      </c>
      <c r="F161" s="159"/>
      <c r="G161" s="159"/>
      <c r="H161" s="159"/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11">
        <v>0</v>
      </c>
      <c r="D162" s="12">
        <v>0</v>
      </c>
      <c r="E162" s="16">
        <f t="shared" si="7"/>
        <v>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1">
        <v>0</v>
      </c>
      <c r="D163" s="12">
        <v>0</v>
      </c>
      <c r="E163" s="16">
        <f t="shared" si="7"/>
        <v>0</v>
      </c>
      <c r="F163" s="159"/>
      <c r="G163" s="159"/>
      <c r="H163" s="159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11">
        <v>0</v>
      </c>
      <c r="D164" s="12">
        <v>0</v>
      </c>
      <c r="E164" s="16">
        <f t="shared" si="7"/>
        <v>0</v>
      </c>
      <c r="F164" s="159"/>
      <c r="G164" s="159"/>
      <c r="H164" s="159"/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11"/>
      <c r="D165" s="12"/>
      <c r="E165" s="16">
        <f t="shared" si="7"/>
        <v>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>
        <v>0</v>
      </c>
      <c r="D166" s="12">
        <v>0</v>
      </c>
      <c r="E166" s="16">
        <f t="shared" si="7"/>
        <v>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0</v>
      </c>
      <c r="D167" s="12">
        <v>0</v>
      </c>
      <c r="E167" s="16">
        <f t="shared" si="7"/>
        <v>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>
        <v>0</v>
      </c>
      <c r="D168" s="12">
        <v>0</v>
      </c>
      <c r="E168" s="16">
        <f t="shared" si="7"/>
        <v>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>
        <v>0</v>
      </c>
      <c r="D169" s="12">
        <v>0</v>
      </c>
      <c r="E169" s="16">
        <f t="shared" si="7"/>
        <v>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0</v>
      </c>
      <c r="D170" s="12">
        <v>0</v>
      </c>
      <c r="E170" s="16">
        <f t="shared" si="7"/>
        <v>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0</v>
      </c>
      <c r="D171" s="12">
        <v>0</v>
      </c>
      <c r="E171" s="16">
        <f t="shared" si="7"/>
        <v>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v>0</v>
      </c>
      <c r="D172" s="28">
        <v>0</v>
      </c>
      <c r="E172" s="55">
        <v>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16"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>
        <v>0</v>
      </c>
      <c r="D174" s="12">
        <v>0</v>
      </c>
      <c r="E174" s="16">
        <v>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>
        <v>0</v>
      </c>
      <c r="D175" s="12">
        <v>0</v>
      </c>
      <c r="E175" s="16"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0</v>
      </c>
      <c r="D176" s="12">
        <v>0</v>
      </c>
      <c r="E176" s="16"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>
        <v>0</v>
      </c>
      <c r="D177" s="12">
        <v>0</v>
      </c>
      <c r="E177" s="16">
        <v>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16"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16"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16"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111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55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16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16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16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16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16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55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16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55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16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16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16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16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16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16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16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46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16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16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16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11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98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16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16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16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16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16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16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16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16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16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16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16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16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16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16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16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16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16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16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16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46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16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6">
        <f>C15+C27</f>
        <v>34</v>
      </c>
      <c r="D225" s="67"/>
      <c r="E225" s="67">
        <f>E15+E27</f>
        <v>130700</v>
      </c>
      <c r="F225" s="188">
        <f>SUM(F15:F224)</f>
        <v>26</v>
      </c>
      <c r="G225" s="188"/>
      <c r="H225" s="188">
        <f t="shared" ref="H225:K225" si="8">SUM(H15:H224)</f>
        <v>400039</v>
      </c>
      <c r="I225" s="188">
        <f t="shared" si="8"/>
        <v>0</v>
      </c>
      <c r="J225" s="188"/>
      <c r="K225" s="188">
        <f t="shared" si="8"/>
        <v>0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3">
      <c r="B228" s="10"/>
      <c r="C228" s="17"/>
      <c r="D228" s="53"/>
      <c r="E228" s="52"/>
      <c r="F228" s="50"/>
    </row>
    <row r="229" spans="1:11" x14ac:dyDescent="0.25">
      <c r="C229" s="4">
        <f>'[7]00989'!$C$224</f>
        <v>172</v>
      </c>
      <c r="E229" s="9">
        <f>'[7]00989'!$E$224</f>
        <v>1206038</v>
      </c>
    </row>
    <row r="230" spans="1:11" x14ac:dyDescent="0.25">
      <c r="E230" s="9">
        <f>E225-E229</f>
        <v>-1075338</v>
      </c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45" fitToHeight="100" orientation="portrait" verticalDpi="360" r:id="rId1"/>
  <rowBreaks count="1" manualBreakCount="1">
    <brk id="172" max="1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229"/>
  <sheetViews>
    <sheetView view="pageBreakPreview" topLeftCell="A8" zoomScaleNormal="100" zoomScaleSheetLayoutView="100" workbookViewId="0">
      <selection activeCell="C49" sqref="C49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8" hidden="1" customHeight="1" x14ac:dyDescent="0.25">
      <c r="A4" s="102"/>
      <c r="B4" s="103"/>
      <c r="C4" s="5"/>
      <c r="D4" s="104"/>
      <c r="E4" s="104"/>
    </row>
    <row r="5" spans="1:11" ht="17.25" hidden="1" customHeight="1" x14ac:dyDescent="0.25">
      <c r="A5" s="102"/>
      <c r="B5" s="93"/>
      <c r="C5" s="5"/>
      <c r="D5" s="104"/>
      <c r="E5" s="104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27.75" customHeight="1" x14ac:dyDescent="0.25">
      <c r="A9" s="237" t="s">
        <v>395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22" t="s">
        <v>346</v>
      </c>
      <c r="F13" s="193" t="s">
        <v>344</v>
      </c>
      <c r="G13" s="193" t="s">
        <v>345</v>
      </c>
      <c r="H13" s="193" t="s">
        <v>346</v>
      </c>
      <c r="I13" s="193" t="s">
        <v>344</v>
      </c>
      <c r="J13" s="193" t="s">
        <v>345</v>
      </c>
      <c r="K13" s="193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09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4">
        <f>C16</f>
        <v>0</v>
      </c>
      <c r="D15" s="43"/>
      <c r="E15" s="44">
        <f>E16</f>
        <v>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f>C20</f>
        <v>0</v>
      </c>
      <c r="D16" s="28">
        <v>0</v>
      </c>
      <c r="E16" s="28">
        <f>SUM(E17:E25)</f>
        <v>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>
        <v>0</v>
      </c>
      <c r="D17" s="12">
        <v>0</v>
      </c>
      <c r="E17" s="16">
        <v>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>
        <v>0</v>
      </c>
      <c r="D18" s="12">
        <v>0</v>
      </c>
      <c r="E18" s="16">
        <v>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11">
        <v>0</v>
      </c>
      <c r="D19" s="12">
        <v>0</v>
      </c>
      <c r="E19" s="16"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/>
      <c r="D20" s="12"/>
      <c r="E20" s="16">
        <f>C20*D20</f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16"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>
        <v>0</v>
      </c>
      <c r="D22" s="12">
        <v>0</v>
      </c>
      <c r="E22" s="16"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16"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>
        <v>0</v>
      </c>
      <c r="D24" s="12">
        <v>0</v>
      </c>
      <c r="E24" s="16"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>
        <v>0</v>
      </c>
      <c r="D25" s="12"/>
      <c r="E25" s="16"/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0</v>
      </c>
      <c r="D26" s="28">
        <v>0</v>
      </c>
      <c r="E26" s="46">
        <v>0</v>
      </c>
      <c r="F26" s="159"/>
      <c r="G26" s="159"/>
      <c r="H26" s="159"/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63">
        <f>C28+C62+C88+C95+C109+C135+C172</f>
        <v>57</v>
      </c>
      <c r="D27" s="43">
        <v>0</v>
      </c>
      <c r="E27" s="110">
        <f>E28+E62+E88+E95+E109+E135+E172</f>
        <v>335000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31">
        <f>SUM(C29:C61)</f>
        <v>14</v>
      </c>
      <c r="D28" s="32">
        <v>0</v>
      </c>
      <c r="E28" s="46">
        <f>SUM(E29:E61)</f>
        <v>25000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11">
        <v>0</v>
      </c>
      <c r="D29" s="12">
        <v>0</v>
      </c>
      <c r="E29" s="16">
        <f>C29*D29</f>
        <v>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11">
        <v>0</v>
      </c>
      <c r="D30" s="12">
        <v>0</v>
      </c>
      <c r="E30" s="16">
        <f t="shared" ref="E30:E93" si="0">C30*D30</f>
        <v>0</v>
      </c>
      <c r="F30" s="159">
        <v>4</v>
      </c>
      <c r="G30" s="159">
        <v>2425</v>
      </c>
      <c r="H30" s="159">
        <f>F30*G30</f>
        <v>9700</v>
      </c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11">
        <v>0</v>
      </c>
      <c r="D31" s="12">
        <v>0</v>
      </c>
      <c r="E31" s="16">
        <f t="shared" si="0"/>
        <v>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11">
        <v>0</v>
      </c>
      <c r="D32" s="12">
        <v>0</v>
      </c>
      <c r="E32" s="16">
        <f t="shared" si="0"/>
        <v>0</v>
      </c>
      <c r="F32" s="159">
        <v>3</v>
      </c>
      <c r="G32" s="159">
        <v>1800</v>
      </c>
      <c r="H32" s="159">
        <f>F32*G32</f>
        <v>5400</v>
      </c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11">
        <v>0</v>
      </c>
      <c r="D33" s="12">
        <v>0</v>
      </c>
      <c r="E33" s="16">
        <f t="shared" si="0"/>
        <v>0</v>
      </c>
      <c r="F33" s="159">
        <v>2</v>
      </c>
      <c r="G33" s="159">
        <v>600</v>
      </c>
      <c r="H33" s="159">
        <v>1200</v>
      </c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11">
        <v>0</v>
      </c>
      <c r="D34" s="12">
        <v>0</v>
      </c>
      <c r="E34" s="16">
        <f t="shared" si="0"/>
        <v>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11">
        <v>0</v>
      </c>
      <c r="D35" s="12">
        <v>0</v>
      </c>
      <c r="E35" s="16">
        <f t="shared" si="0"/>
        <v>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11">
        <v>0</v>
      </c>
      <c r="D36" s="12">
        <v>0</v>
      </c>
      <c r="E36" s="16">
        <f t="shared" si="0"/>
        <v>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11">
        <v>0</v>
      </c>
      <c r="D37" s="12">
        <v>0</v>
      </c>
      <c r="E37" s="16">
        <f t="shared" si="0"/>
        <v>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11">
        <v>1</v>
      </c>
      <c r="D38" s="12">
        <v>6000</v>
      </c>
      <c r="E38" s="16">
        <f t="shared" si="0"/>
        <v>6000</v>
      </c>
      <c r="F38" s="159">
        <v>4</v>
      </c>
      <c r="G38" s="159">
        <v>660</v>
      </c>
      <c r="H38" s="159">
        <v>2640</v>
      </c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11">
        <v>4</v>
      </c>
      <c r="D39" s="12">
        <v>1500</v>
      </c>
      <c r="E39" s="16">
        <f t="shared" si="0"/>
        <v>6000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11">
        <v>4</v>
      </c>
      <c r="D40" s="12">
        <v>1500</v>
      </c>
      <c r="E40" s="16">
        <f t="shared" si="0"/>
        <v>6000</v>
      </c>
      <c r="F40" s="159"/>
      <c r="G40" s="159"/>
      <c r="H40" s="159"/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11">
        <v>0</v>
      </c>
      <c r="D41" s="12">
        <v>0</v>
      </c>
      <c r="E41" s="16">
        <f t="shared" si="0"/>
        <v>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11">
        <v>0</v>
      </c>
      <c r="D42" s="12">
        <v>0</v>
      </c>
      <c r="E42" s="16">
        <f t="shared" si="0"/>
        <v>0</v>
      </c>
      <c r="F42" s="159">
        <v>2</v>
      </c>
      <c r="G42" s="159">
        <v>4500</v>
      </c>
      <c r="H42" s="159">
        <v>9000</v>
      </c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11">
        <v>1</v>
      </c>
      <c r="D43" s="12">
        <v>3000</v>
      </c>
      <c r="E43" s="16">
        <f t="shared" si="0"/>
        <v>3000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11">
        <v>0</v>
      </c>
      <c r="D44" s="12">
        <v>0</v>
      </c>
      <c r="E44" s="16">
        <f t="shared" si="0"/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11">
        <v>0</v>
      </c>
      <c r="D45" s="12">
        <v>0</v>
      </c>
      <c r="E45" s="16">
        <f t="shared" si="0"/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11">
        <v>0</v>
      </c>
      <c r="D46" s="12">
        <v>0</v>
      </c>
      <c r="E46" s="16">
        <f t="shared" si="0"/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11">
        <v>0</v>
      </c>
      <c r="D47" s="12">
        <v>0</v>
      </c>
      <c r="E47" s="16">
        <f t="shared" si="0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11">
        <v>0</v>
      </c>
      <c r="D48" s="12">
        <v>0</v>
      </c>
      <c r="E48" s="16">
        <f t="shared" si="0"/>
        <v>0</v>
      </c>
      <c r="F48" s="159"/>
      <c r="G48" s="159"/>
      <c r="H48" s="159"/>
      <c r="I48" s="159"/>
      <c r="J48" s="159"/>
      <c r="K48" s="159"/>
    </row>
    <row r="49" spans="1:12" x14ac:dyDescent="0.25">
      <c r="A49" s="15">
        <v>1653501021</v>
      </c>
      <c r="B49" s="13" t="s">
        <v>33</v>
      </c>
      <c r="C49" s="11">
        <v>0</v>
      </c>
      <c r="D49" s="12">
        <v>0</v>
      </c>
      <c r="E49" s="16">
        <f t="shared" si="0"/>
        <v>0</v>
      </c>
      <c r="F49" s="159"/>
      <c r="G49" s="159"/>
      <c r="H49" s="159"/>
      <c r="I49" s="159"/>
      <c r="J49" s="159"/>
      <c r="K49" s="159"/>
    </row>
    <row r="50" spans="1:12" x14ac:dyDescent="0.25">
      <c r="A50" s="15">
        <v>1653501022</v>
      </c>
      <c r="B50" s="13" t="s">
        <v>34</v>
      </c>
      <c r="C50" s="11">
        <v>0</v>
      </c>
      <c r="D50" s="12">
        <v>0</v>
      </c>
      <c r="E50" s="16">
        <f t="shared" si="0"/>
        <v>0</v>
      </c>
      <c r="F50" s="159"/>
      <c r="G50" s="159"/>
      <c r="H50" s="159"/>
      <c r="I50" s="159"/>
      <c r="J50" s="159"/>
      <c r="K50" s="159"/>
    </row>
    <row r="51" spans="1:12" x14ac:dyDescent="0.25">
      <c r="A51" s="15">
        <v>1653501023</v>
      </c>
      <c r="B51" s="13" t="s">
        <v>36</v>
      </c>
      <c r="C51" s="11">
        <v>0</v>
      </c>
      <c r="D51" s="12">
        <v>0</v>
      </c>
      <c r="E51" s="16">
        <f t="shared" si="0"/>
        <v>0</v>
      </c>
      <c r="F51" s="159"/>
      <c r="G51" s="159"/>
      <c r="H51" s="159"/>
      <c r="I51" s="159"/>
      <c r="J51" s="159"/>
      <c r="K51" s="159"/>
    </row>
    <row r="52" spans="1:12" x14ac:dyDescent="0.25">
      <c r="A52" s="15">
        <v>1653501024</v>
      </c>
      <c r="B52" s="13" t="s">
        <v>37</v>
      </c>
      <c r="C52" s="11"/>
      <c r="D52" s="12"/>
      <c r="E52" s="16">
        <f t="shared" si="0"/>
        <v>0</v>
      </c>
      <c r="F52" s="159"/>
      <c r="G52" s="159"/>
      <c r="H52" s="159"/>
      <c r="I52" s="159"/>
      <c r="J52" s="159"/>
      <c r="K52" s="159"/>
    </row>
    <row r="53" spans="1:12" x14ac:dyDescent="0.25">
      <c r="A53" s="15">
        <v>1653501025</v>
      </c>
      <c r="B53" s="13" t="s">
        <v>38</v>
      </c>
      <c r="C53" s="11">
        <v>0</v>
      </c>
      <c r="D53" s="12">
        <v>0</v>
      </c>
      <c r="E53" s="16">
        <f t="shared" si="0"/>
        <v>0</v>
      </c>
      <c r="F53" s="159"/>
      <c r="G53" s="159"/>
      <c r="H53" s="159"/>
      <c r="I53" s="159"/>
      <c r="J53" s="159"/>
      <c r="K53" s="159"/>
    </row>
    <row r="54" spans="1:12" x14ac:dyDescent="0.25">
      <c r="A54" s="15">
        <v>1653501026</v>
      </c>
      <c r="B54" s="13" t="s">
        <v>39</v>
      </c>
      <c r="C54" s="11">
        <v>0</v>
      </c>
      <c r="D54" s="12">
        <v>0</v>
      </c>
      <c r="E54" s="16">
        <f t="shared" si="0"/>
        <v>0</v>
      </c>
      <c r="F54" s="159"/>
      <c r="G54" s="159"/>
      <c r="H54" s="159"/>
      <c r="I54" s="159"/>
      <c r="J54" s="159"/>
      <c r="K54" s="159"/>
    </row>
    <row r="55" spans="1:12" ht="24" x14ac:dyDescent="0.25">
      <c r="A55" s="15">
        <v>1653501027</v>
      </c>
      <c r="B55" s="13" t="s">
        <v>329</v>
      </c>
      <c r="C55" s="11">
        <v>0</v>
      </c>
      <c r="D55" s="12">
        <v>0</v>
      </c>
      <c r="E55" s="16">
        <f t="shared" si="0"/>
        <v>0</v>
      </c>
      <c r="F55" s="159"/>
      <c r="G55" s="159"/>
      <c r="H55" s="159"/>
      <c r="I55" s="159">
        <v>1</v>
      </c>
      <c r="J55" s="159">
        <v>16156.8</v>
      </c>
      <c r="K55" s="159">
        <v>16156.8</v>
      </c>
      <c r="L55" t="s">
        <v>432</v>
      </c>
    </row>
    <row r="56" spans="1:12" x14ac:dyDescent="0.25">
      <c r="A56" s="15">
        <v>1653501028</v>
      </c>
      <c r="B56" s="13" t="s">
        <v>40</v>
      </c>
      <c r="C56" s="11">
        <v>4</v>
      </c>
      <c r="D56" s="12">
        <v>1000</v>
      </c>
      <c r="E56" s="16">
        <f t="shared" si="0"/>
        <v>4000</v>
      </c>
      <c r="F56" s="159"/>
      <c r="G56" s="159"/>
      <c r="H56" s="159"/>
      <c r="I56" s="159"/>
      <c r="J56" s="159"/>
      <c r="K56" s="159"/>
    </row>
    <row r="57" spans="1:12" x14ac:dyDescent="0.25">
      <c r="A57" s="15">
        <v>1653501029</v>
      </c>
      <c r="B57" s="13" t="s">
        <v>41</v>
      </c>
      <c r="C57" s="11">
        <v>0</v>
      </c>
      <c r="D57" s="12">
        <v>0</v>
      </c>
      <c r="E57" s="16">
        <f t="shared" si="0"/>
        <v>0</v>
      </c>
      <c r="F57" s="159"/>
      <c r="G57" s="159"/>
      <c r="H57" s="159"/>
      <c r="I57" s="159"/>
      <c r="J57" s="159"/>
      <c r="K57" s="159"/>
    </row>
    <row r="58" spans="1:12" x14ac:dyDescent="0.25">
      <c r="A58" s="15">
        <v>1653501030</v>
      </c>
      <c r="B58" s="13" t="s">
        <v>42</v>
      </c>
      <c r="C58" s="11">
        <v>0</v>
      </c>
      <c r="D58" s="12">
        <v>0</v>
      </c>
      <c r="E58" s="16">
        <f t="shared" si="0"/>
        <v>0</v>
      </c>
      <c r="F58" s="159"/>
      <c r="G58" s="159"/>
      <c r="H58" s="159"/>
      <c r="I58" s="159"/>
      <c r="J58" s="159"/>
      <c r="K58" s="159"/>
    </row>
    <row r="59" spans="1:12" x14ac:dyDescent="0.25">
      <c r="A59" s="15">
        <v>1653501031</v>
      </c>
      <c r="B59" s="13" t="s">
        <v>288</v>
      </c>
      <c r="C59" s="11">
        <v>0</v>
      </c>
      <c r="D59" s="12">
        <v>0</v>
      </c>
      <c r="E59" s="16">
        <f t="shared" si="0"/>
        <v>0</v>
      </c>
      <c r="F59" s="159"/>
      <c r="G59" s="159"/>
      <c r="H59" s="159"/>
      <c r="I59" s="159"/>
      <c r="J59" s="159"/>
      <c r="K59" s="159"/>
    </row>
    <row r="60" spans="1:12" x14ac:dyDescent="0.25">
      <c r="A60" s="15">
        <v>1653501032</v>
      </c>
      <c r="B60" s="13" t="s">
        <v>295</v>
      </c>
      <c r="C60" s="11">
        <v>0</v>
      </c>
      <c r="D60" s="12">
        <v>0</v>
      </c>
      <c r="E60" s="16">
        <f t="shared" si="0"/>
        <v>0</v>
      </c>
      <c r="F60" s="159"/>
      <c r="G60" s="159"/>
      <c r="H60" s="159"/>
      <c r="I60" s="159"/>
      <c r="J60" s="159"/>
      <c r="K60" s="159"/>
    </row>
    <row r="61" spans="1:12" x14ac:dyDescent="0.25">
      <c r="A61" s="15">
        <v>1653501033</v>
      </c>
      <c r="B61" s="13" t="s">
        <v>296</v>
      </c>
      <c r="C61" s="11">
        <v>0</v>
      </c>
      <c r="D61" s="12">
        <v>0</v>
      </c>
      <c r="E61" s="16">
        <f t="shared" si="0"/>
        <v>0</v>
      </c>
      <c r="F61" s="159"/>
      <c r="G61" s="159"/>
      <c r="H61" s="159"/>
      <c r="I61" s="159"/>
      <c r="J61" s="159"/>
      <c r="K61" s="159"/>
    </row>
    <row r="62" spans="1:12" ht="24" x14ac:dyDescent="0.25">
      <c r="A62" s="25" t="s">
        <v>43</v>
      </c>
      <c r="B62" s="26" t="s">
        <v>44</v>
      </c>
      <c r="C62" s="29">
        <f>SUM(C63:C87)</f>
        <v>18</v>
      </c>
      <c r="D62" s="28">
        <v>0</v>
      </c>
      <c r="E62" s="55">
        <f>SUM(E63:E87)</f>
        <v>181000</v>
      </c>
      <c r="F62" s="159"/>
      <c r="G62" s="159"/>
      <c r="H62" s="159"/>
      <c r="I62" s="159"/>
      <c r="J62" s="159"/>
      <c r="K62" s="159"/>
    </row>
    <row r="63" spans="1:12" x14ac:dyDescent="0.25">
      <c r="A63" s="15" t="s">
        <v>45</v>
      </c>
      <c r="B63" s="13" t="s">
        <v>46</v>
      </c>
      <c r="C63" s="11">
        <v>0</v>
      </c>
      <c r="D63" s="12">
        <v>0</v>
      </c>
      <c r="E63" s="16">
        <f t="shared" si="0"/>
        <v>0</v>
      </c>
      <c r="F63" s="159"/>
      <c r="G63" s="159"/>
      <c r="H63" s="159"/>
      <c r="I63" s="159"/>
      <c r="J63" s="159"/>
      <c r="K63" s="159"/>
    </row>
    <row r="64" spans="1:12" x14ac:dyDescent="0.25">
      <c r="A64" s="15" t="s">
        <v>47</v>
      </c>
      <c r="B64" s="13" t="s">
        <v>48</v>
      </c>
      <c r="C64" s="11">
        <v>10</v>
      </c>
      <c r="D64" s="12">
        <v>16000</v>
      </c>
      <c r="E64" s="16">
        <f t="shared" si="0"/>
        <v>160000</v>
      </c>
      <c r="F64" s="159">
        <v>10</v>
      </c>
      <c r="G64" s="159">
        <f>17900*3+18900+6*9800</f>
        <v>131400</v>
      </c>
      <c r="H64" s="159">
        <f>G64</f>
        <v>131400</v>
      </c>
      <c r="I64" s="159"/>
      <c r="J64" s="159"/>
      <c r="K64" s="159"/>
    </row>
    <row r="65" spans="1:11" x14ac:dyDescent="0.25">
      <c r="A65" s="15" t="s">
        <v>49</v>
      </c>
      <c r="B65" s="13" t="s">
        <v>50</v>
      </c>
      <c r="C65" s="11">
        <v>0</v>
      </c>
      <c r="D65" s="12">
        <v>0</v>
      </c>
      <c r="E65" s="16">
        <f t="shared" si="0"/>
        <v>0</v>
      </c>
      <c r="F65" s="159"/>
      <c r="G65" s="159"/>
      <c r="H65" s="159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11">
        <v>3</v>
      </c>
      <c r="D66" s="12">
        <v>4500</v>
      </c>
      <c r="E66" s="16">
        <f t="shared" si="0"/>
        <v>13500</v>
      </c>
      <c r="F66" s="159">
        <f>1+1</f>
        <v>2</v>
      </c>
      <c r="G66" s="159">
        <f>5250+4949</f>
        <v>10199</v>
      </c>
      <c r="H66" s="159">
        <f>5250+4949</f>
        <v>10199</v>
      </c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11">
        <v>0</v>
      </c>
      <c r="D67" s="12">
        <v>0</v>
      </c>
      <c r="E67" s="16">
        <f t="shared" si="0"/>
        <v>0</v>
      </c>
      <c r="F67" s="159">
        <v>1</v>
      </c>
      <c r="G67" s="159">
        <v>4750</v>
      </c>
      <c r="H67" s="159">
        <v>4750</v>
      </c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11">
        <v>0</v>
      </c>
      <c r="D68" s="12">
        <v>0</v>
      </c>
      <c r="E68" s="16">
        <f t="shared" si="0"/>
        <v>0</v>
      </c>
      <c r="F68" s="159"/>
      <c r="G68" s="159"/>
      <c r="H68" s="159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11">
        <v>0</v>
      </c>
      <c r="D69" s="12">
        <v>0</v>
      </c>
      <c r="E69" s="16">
        <f t="shared" si="0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11">
        <v>0</v>
      </c>
      <c r="D70" s="12">
        <v>0</v>
      </c>
      <c r="E70" s="16">
        <f t="shared" si="0"/>
        <v>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11">
        <v>0</v>
      </c>
      <c r="D71" s="12">
        <v>0</v>
      </c>
      <c r="E71" s="16">
        <f t="shared" si="0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11">
        <v>0</v>
      </c>
      <c r="D72" s="12">
        <v>0</v>
      </c>
      <c r="E72" s="16">
        <f t="shared" si="0"/>
        <v>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11">
        <v>0</v>
      </c>
      <c r="D73" s="12">
        <v>0</v>
      </c>
      <c r="E73" s="16">
        <f t="shared" si="0"/>
        <v>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11">
        <v>0</v>
      </c>
      <c r="D74" s="12">
        <v>0</v>
      </c>
      <c r="E74" s="16">
        <f t="shared" si="0"/>
        <v>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11"/>
      <c r="D75" s="12"/>
      <c r="E75" s="16">
        <f t="shared" si="0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11">
        <v>0</v>
      </c>
      <c r="D76" s="12">
        <v>0</v>
      </c>
      <c r="E76" s="16">
        <f t="shared" si="0"/>
        <v>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11">
        <v>0</v>
      </c>
      <c r="D77" s="12">
        <v>0</v>
      </c>
      <c r="E77" s="16">
        <f t="shared" si="0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11">
        <v>0</v>
      </c>
      <c r="D78" s="12">
        <v>0</v>
      </c>
      <c r="E78" s="16">
        <f t="shared" si="0"/>
        <v>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11">
        <v>0</v>
      </c>
      <c r="D79" s="12">
        <v>0</v>
      </c>
      <c r="E79" s="16">
        <f t="shared" si="0"/>
        <v>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11">
        <v>0</v>
      </c>
      <c r="D80" s="12">
        <v>0</v>
      </c>
      <c r="E80" s="16">
        <f t="shared" si="0"/>
        <v>0</v>
      </c>
      <c r="F80" s="159"/>
      <c r="G80" s="159"/>
      <c r="H80" s="159"/>
      <c r="I80" s="159"/>
      <c r="J80" s="159"/>
      <c r="K80" s="159"/>
    </row>
    <row r="81" spans="1:12" x14ac:dyDescent="0.25">
      <c r="A81" s="15" t="s">
        <v>80</v>
      </c>
      <c r="B81" s="13" t="s">
        <v>81</v>
      </c>
      <c r="C81" s="11">
        <v>0</v>
      </c>
      <c r="D81" s="12">
        <v>0</v>
      </c>
      <c r="E81" s="16">
        <f t="shared" si="0"/>
        <v>0</v>
      </c>
      <c r="F81" s="159"/>
      <c r="G81" s="159"/>
      <c r="H81" s="159"/>
      <c r="I81" s="159"/>
      <c r="J81" s="159"/>
      <c r="K81" s="159"/>
    </row>
    <row r="82" spans="1:12" x14ac:dyDescent="0.25">
      <c r="A82" s="15" t="s">
        <v>82</v>
      </c>
      <c r="B82" s="13" t="s">
        <v>83</v>
      </c>
      <c r="C82" s="11">
        <v>0</v>
      </c>
      <c r="D82" s="12">
        <v>0</v>
      </c>
      <c r="E82" s="16">
        <f t="shared" si="0"/>
        <v>0</v>
      </c>
      <c r="F82" s="159"/>
      <c r="G82" s="159"/>
      <c r="H82" s="159"/>
      <c r="I82" s="159"/>
      <c r="J82" s="159"/>
      <c r="K82" s="159"/>
    </row>
    <row r="83" spans="1:12" x14ac:dyDescent="0.25">
      <c r="A83" s="15" t="s">
        <v>84</v>
      </c>
      <c r="B83" s="13" t="s">
        <v>85</v>
      </c>
      <c r="C83" s="11">
        <v>0</v>
      </c>
      <c r="D83" s="12">
        <v>0</v>
      </c>
      <c r="E83" s="16">
        <f t="shared" si="0"/>
        <v>0</v>
      </c>
      <c r="F83" s="159"/>
      <c r="G83" s="159"/>
      <c r="H83" s="159"/>
      <c r="I83" s="159"/>
      <c r="J83" s="159"/>
      <c r="K83" s="159"/>
    </row>
    <row r="84" spans="1:12" ht="24" x14ac:dyDescent="0.25">
      <c r="A84" s="15" t="s">
        <v>86</v>
      </c>
      <c r="B84" s="13" t="s">
        <v>277</v>
      </c>
      <c r="C84" s="11">
        <v>5</v>
      </c>
      <c r="D84" s="12">
        <v>1500</v>
      </c>
      <c r="E84" s="16">
        <f t="shared" si="0"/>
        <v>7500</v>
      </c>
      <c r="F84" s="159"/>
      <c r="G84" s="159"/>
      <c r="H84" s="159"/>
      <c r="I84" s="159"/>
      <c r="J84" s="159"/>
      <c r="K84" s="159"/>
    </row>
    <row r="85" spans="1:12" x14ac:dyDescent="0.25">
      <c r="A85" s="15" t="s">
        <v>87</v>
      </c>
      <c r="B85" s="13" t="s">
        <v>278</v>
      </c>
      <c r="C85" s="11">
        <v>0</v>
      </c>
      <c r="D85" s="12">
        <v>0</v>
      </c>
      <c r="E85" s="16">
        <f t="shared" si="0"/>
        <v>0</v>
      </c>
      <c r="F85" s="159">
        <v>1</v>
      </c>
      <c r="G85" s="159">
        <v>5400</v>
      </c>
      <c r="H85" s="159">
        <v>5400</v>
      </c>
      <c r="I85" s="159"/>
      <c r="J85" s="159"/>
      <c r="K85" s="159"/>
      <c r="L85" t="s">
        <v>424</v>
      </c>
    </row>
    <row r="86" spans="1:12" x14ac:dyDescent="0.25">
      <c r="A86" s="15" t="s">
        <v>88</v>
      </c>
      <c r="B86" s="13" t="s">
        <v>330</v>
      </c>
      <c r="C86" s="11">
        <v>0</v>
      </c>
      <c r="D86" s="12">
        <v>0</v>
      </c>
      <c r="E86" s="16">
        <f t="shared" si="0"/>
        <v>0</v>
      </c>
      <c r="F86" s="159">
        <v>1</v>
      </c>
      <c r="G86" s="159">
        <v>4000</v>
      </c>
      <c r="H86" s="159">
        <v>4000</v>
      </c>
      <c r="I86" s="159"/>
      <c r="J86" s="159"/>
      <c r="K86" s="159"/>
    </row>
    <row r="87" spans="1:12" ht="24" x14ac:dyDescent="0.25">
      <c r="A87" s="15" t="s">
        <v>89</v>
      </c>
      <c r="B87" s="13" t="s">
        <v>299</v>
      </c>
      <c r="C87" s="11">
        <v>0</v>
      </c>
      <c r="D87" s="12">
        <v>0</v>
      </c>
      <c r="E87" s="16">
        <f t="shared" si="0"/>
        <v>0</v>
      </c>
      <c r="F87" s="159"/>
      <c r="G87" s="159"/>
      <c r="H87" s="159"/>
      <c r="I87" s="159"/>
      <c r="J87" s="159"/>
      <c r="K87" s="159"/>
    </row>
    <row r="88" spans="1:12" x14ac:dyDescent="0.25">
      <c r="A88" s="25" t="s">
        <v>90</v>
      </c>
      <c r="B88" s="26" t="s">
        <v>91</v>
      </c>
      <c r="C88" s="29">
        <f>SUM(C89:C94)</f>
        <v>5</v>
      </c>
      <c r="D88" s="55">
        <v>0</v>
      </c>
      <c r="E88" s="55">
        <f>SUM(E89:E94)</f>
        <v>110000</v>
      </c>
      <c r="F88" s="159"/>
      <c r="G88" s="159"/>
      <c r="H88" s="159"/>
      <c r="I88" s="159"/>
      <c r="J88" s="159"/>
      <c r="K88" s="159"/>
    </row>
    <row r="89" spans="1:12" x14ac:dyDescent="0.25">
      <c r="A89" s="15" t="s">
        <v>92</v>
      </c>
      <c r="B89" s="13" t="s">
        <v>93</v>
      </c>
      <c r="C89" s="11">
        <v>0</v>
      </c>
      <c r="D89" s="12">
        <v>0</v>
      </c>
      <c r="E89" s="16">
        <f t="shared" si="0"/>
        <v>0</v>
      </c>
      <c r="F89" s="159"/>
      <c r="G89" s="159"/>
      <c r="H89" s="159"/>
      <c r="I89" s="159"/>
      <c r="J89" s="159"/>
      <c r="K89" s="159"/>
    </row>
    <row r="90" spans="1:12" x14ac:dyDescent="0.25">
      <c r="A90" s="15" t="s">
        <v>94</v>
      </c>
      <c r="B90" s="13" t="s">
        <v>95</v>
      </c>
      <c r="C90" s="11">
        <v>0</v>
      </c>
      <c r="D90" s="12">
        <v>0</v>
      </c>
      <c r="E90" s="16">
        <f t="shared" si="0"/>
        <v>0</v>
      </c>
      <c r="F90" s="159"/>
      <c r="G90" s="159"/>
      <c r="H90" s="159"/>
      <c r="I90" s="159"/>
      <c r="J90" s="159"/>
      <c r="K90" s="159"/>
    </row>
    <row r="91" spans="1:12" x14ac:dyDescent="0.25">
      <c r="A91" s="15" t="s">
        <v>96</v>
      </c>
      <c r="B91" s="13" t="s">
        <v>97</v>
      </c>
      <c r="C91" s="11">
        <v>5</v>
      </c>
      <c r="D91" s="12">
        <v>22000</v>
      </c>
      <c r="E91" s="16">
        <f t="shared" si="0"/>
        <v>110000</v>
      </c>
      <c r="F91" s="159"/>
      <c r="G91" s="159"/>
      <c r="H91" s="159"/>
      <c r="I91" s="159"/>
      <c r="J91" s="159"/>
      <c r="K91" s="159"/>
    </row>
    <row r="92" spans="1:12" x14ac:dyDescent="0.25">
      <c r="A92" s="15" t="s">
        <v>98</v>
      </c>
      <c r="B92" s="13" t="s">
        <v>99</v>
      </c>
      <c r="C92" s="11">
        <v>0</v>
      </c>
      <c r="D92" s="12">
        <v>0</v>
      </c>
      <c r="E92" s="16">
        <f t="shared" si="0"/>
        <v>0</v>
      </c>
      <c r="F92" s="159"/>
      <c r="G92" s="159"/>
      <c r="H92" s="159"/>
      <c r="I92" s="159"/>
      <c r="J92" s="159"/>
      <c r="K92" s="159"/>
    </row>
    <row r="93" spans="1:12" x14ac:dyDescent="0.25">
      <c r="A93" s="15" t="s">
        <v>100</v>
      </c>
      <c r="B93" s="13" t="s">
        <v>101</v>
      </c>
      <c r="C93" s="11">
        <v>0</v>
      </c>
      <c r="D93" s="12">
        <v>0</v>
      </c>
      <c r="E93" s="16">
        <f t="shared" si="0"/>
        <v>0</v>
      </c>
      <c r="F93" s="159"/>
      <c r="G93" s="159"/>
      <c r="H93" s="159"/>
      <c r="I93" s="159"/>
      <c r="J93" s="159"/>
      <c r="K93" s="159"/>
    </row>
    <row r="94" spans="1:12" x14ac:dyDescent="0.25">
      <c r="A94" s="15" t="s">
        <v>102</v>
      </c>
      <c r="B94" s="13" t="s">
        <v>103</v>
      </c>
      <c r="C94" s="11">
        <v>0</v>
      </c>
      <c r="D94" s="12">
        <v>0</v>
      </c>
      <c r="E94" s="16">
        <f t="shared" ref="E94" si="1">C94*D94</f>
        <v>0</v>
      </c>
      <c r="F94" s="159"/>
      <c r="G94" s="159"/>
      <c r="H94" s="159"/>
      <c r="I94" s="159"/>
      <c r="J94" s="159"/>
      <c r="K94" s="159"/>
    </row>
    <row r="95" spans="1:12" x14ac:dyDescent="0.25">
      <c r="A95" s="25" t="s">
        <v>104</v>
      </c>
      <c r="B95" s="26" t="s">
        <v>105</v>
      </c>
      <c r="C95" s="29">
        <f>SUM(C96:C108)</f>
        <v>10</v>
      </c>
      <c r="D95" s="28">
        <v>0</v>
      </c>
      <c r="E95" s="55">
        <f>SUM(E96:E108)</f>
        <v>8000</v>
      </c>
      <c r="F95" s="159"/>
      <c r="G95" s="159"/>
      <c r="H95" s="159"/>
      <c r="I95" s="159"/>
      <c r="J95" s="159"/>
      <c r="K95" s="159"/>
    </row>
    <row r="96" spans="1:12" x14ac:dyDescent="0.25">
      <c r="A96" s="15" t="s">
        <v>106</v>
      </c>
      <c r="B96" s="13" t="s">
        <v>107</v>
      </c>
      <c r="C96" s="11">
        <v>0</v>
      </c>
      <c r="D96" s="12">
        <v>0</v>
      </c>
      <c r="E96" s="16">
        <f>C96*D96</f>
        <v>0</v>
      </c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11">
        <v>0</v>
      </c>
      <c r="D97" s="12">
        <v>0</v>
      </c>
      <c r="E97" s="16">
        <f t="shared" ref="E97:E108" si="2">C97*D97</f>
        <v>0</v>
      </c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11">
        <v>0</v>
      </c>
      <c r="D98" s="12">
        <v>0</v>
      </c>
      <c r="E98" s="16">
        <f t="shared" si="2"/>
        <v>0</v>
      </c>
      <c r="F98" s="159"/>
      <c r="G98" s="159"/>
      <c r="H98" s="159"/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11">
        <v>0</v>
      </c>
      <c r="D99" s="12">
        <v>0</v>
      </c>
      <c r="E99" s="16">
        <f t="shared" si="2"/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11">
        <v>10</v>
      </c>
      <c r="D100" s="12">
        <v>800</v>
      </c>
      <c r="E100" s="16">
        <f t="shared" si="2"/>
        <v>8000</v>
      </c>
      <c r="F100" s="159">
        <v>10</v>
      </c>
      <c r="G100" s="159">
        <v>2700</v>
      </c>
      <c r="H100" s="159">
        <v>27000</v>
      </c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11">
        <v>0</v>
      </c>
      <c r="D101" s="12">
        <v>0</v>
      </c>
      <c r="E101" s="16">
        <f t="shared" si="2"/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11">
        <v>0</v>
      </c>
      <c r="D102" s="12">
        <v>0</v>
      </c>
      <c r="E102" s="16">
        <f t="shared" si="2"/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11">
        <v>0</v>
      </c>
      <c r="D103" s="12">
        <v>0</v>
      </c>
      <c r="E103" s="16">
        <f t="shared" si="2"/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11">
        <v>0</v>
      </c>
      <c r="D104" s="12">
        <v>0</v>
      </c>
      <c r="E104" s="16">
        <f t="shared" si="2"/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11">
        <v>0</v>
      </c>
      <c r="D105" s="12">
        <v>0</v>
      </c>
      <c r="E105" s="16">
        <f t="shared" si="2"/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11">
        <v>0</v>
      </c>
      <c r="D106" s="12">
        <v>0</v>
      </c>
      <c r="E106" s="16">
        <f t="shared" si="2"/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11">
        <v>0</v>
      </c>
      <c r="D107" s="12">
        <v>0</v>
      </c>
      <c r="E107" s="16">
        <f t="shared" si="2"/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11">
        <v>0</v>
      </c>
      <c r="D108" s="12">
        <v>0</v>
      </c>
      <c r="E108" s="16">
        <f t="shared" si="2"/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v>0</v>
      </c>
      <c r="D109" s="55">
        <v>0</v>
      </c>
      <c r="E109" s="55">
        <v>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11">
        <v>0</v>
      </c>
      <c r="D110" s="12">
        <v>0</v>
      </c>
      <c r="E110" s="16">
        <v>0</v>
      </c>
      <c r="F110" s="159"/>
      <c r="G110" s="159"/>
      <c r="H110" s="159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11">
        <v>0</v>
      </c>
      <c r="D111" s="12">
        <v>0</v>
      </c>
      <c r="E111" s="16">
        <v>0</v>
      </c>
      <c r="F111" s="159"/>
      <c r="G111" s="159"/>
      <c r="H111" s="159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11">
        <v>0</v>
      </c>
      <c r="D112" s="12">
        <v>0</v>
      </c>
      <c r="E112" s="16">
        <v>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11">
        <v>0</v>
      </c>
      <c r="D113" s="12">
        <v>0</v>
      </c>
      <c r="E113" s="16">
        <v>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11">
        <v>0</v>
      </c>
      <c r="D114" s="12">
        <v>0</v>
      </c>
      <c r="E114" s="16"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11">
        <v>0</v>
      </c>
      <c r="D115" s="12">
        <v>0</v>
      </c>
      <c r="E115" s="16">
        <v>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0</v>
      </c>
      <c r="D116" s="12">
        <v>0</v>
      </c>
      <c r="E116" s="16">
        <v>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>
        <v>0</v>
      </c>
      <c r="D117" s="12">
        <v>0</v>
      </c>
      <c r="E117" s="16"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16"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16"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16"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>
        <v>0</v>
      </c>
      <c r="D121" s="12">
        <v>0</v>
      </c>
      <c r="E121" s="16">
        <v>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0</v>
      </c>
      <c r="D122" s="12">
        <v>0</v>
      </c>
      <c r="E122" s="16"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16"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0</v>
      </c>
      <c r="D124" s="12">
        <v>0</v>
      </c>
      <c r="E124" s="16">
        <v>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>
        <v>0</v>
      </c>
      <c r="D125" s="12">
        <v>0</v>
      </c>
      <c r="E125" s="16"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16"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16"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>
        <v>0</v>
      </c>
      <c r="D128" s="12">
        <v>0</v>
      </c>
      <c r="E128" s="16"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>
        <v>0</v>
      </c>
      <c r="D129" s="12">
        <v>0</v>
      </c>
      <c r="E129" s="16"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>
        <v>0</v>
      </c>
      <c r="D130" s="12">
        <v>0</v>
      </c>
      <c r="E130" s="16">
        <v>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>
        <v>0</v>
      </c>
      <c r="D131" s="12">
        <v>0</v>
      </c>
      <c r="E131" s="16"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>
        <v>0</v>
      </c>
      <c r="D132" s="12">
        <v>0</v>
      </c>
      <c r="E132" s="16"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>
        <v>0</v>
      </c>
      <c r="D133" s="12">
        <v>0</v>
      </c>
      <c r="E133" s="16"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>
        <v>0</v>
      </c>
      <c r="D134" s="12">
        <v>0</v>
      </c>
      <c r="E134" s="16"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10</v>
      </c>
      <c r="D135" s="28"/>
      <c r="E135" s="28">
        <f>SUM(E136:E171)</f>
        <v>11000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11">
        <v>0</v>
      </c>
      <c r="D136" s="12">
        <v>0</v>
      </c>
      <c r="E136" s="16">
        <f>C136*D136</f>
        <v>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11">
        <v>0</v>
      </c>
      <c r="D137" s="12">
        <v>0</v>
      </c>
      <c r="E137" s="16">
        <f t="shared" ref="E137:E171" si="3">C137*D137</f>
        <v>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11">
        <v>0</v>
      </c>
      <c r="D138" s="12">
        <v>0</v>
      </c>
      <c r="E138" s="16">
        <f t="shared" si="3"/>
        <v>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11">
        <v>0</v>
      </c>
      <c r="D139" s="12">
        <v>0</v>
      </c>
      <c r="E139" s="16">
        <f t="shared" si="3"/>
        <v>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11">
        <v>0</v>
      </c>
      <c r="D140" s="12">
        <v>0</v>
      </c>
      <c r="E140" s="16">
        <f t="shared" si="3"/>
        <v>0</v>
      </c>
      <c r="F140" s="159"/>
      <c r="G140" s="159"/>
      <c r="H140" s="159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11">
        <v>0</v>
      </c>
      <c r="D141" s="12">
        <v>0</v>
      </c>
      <c r="E141" s="16">
        <f t="shared" si="3"/>
        <v>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11">
        <v>0</v>
      </c>
      <c r="D142" s="12">
        <v>0</v>
      </c>
      <c r="E142" s="16">
        <f t="shared" si="3"/>
        <v>0</v>
      </c>
      <c r="F142" s="159"/>
      <c r="G142" s="159"/>
      <c r="H142" s="159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11">
        <v>0</v>
      </c>
      <c r="D143" s="12">
        <v>0</v>
      </c>
      <c r="E143" s="16">
        <f t="shared" si="3"/>
        <v>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11">
        <v>0</v>
      </c>
      <c r="D144" s="12">
        <v>0</v>
      </c>
      <c r="E144" s="16">
        <f t="shared" si="3"/>
        <v>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0</v>
      </c>
      <c r="D145" s="12">
        <v>0</v>
      </c>
      <c r="E145" s="16">
        <f t="shared" si="3"/>
        <v>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0</v>
      </c>
      <c r="D146" s="12">
        <v>0</v>
      </c>
      <c r="E146" s="16">
        <f t="shared" si="3"/>
        <v>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0</v>
      </c>
      <c r="D147" s="12">
        <v>0</v>
      </c>
      <c r="E147" s="16">
        <f t="shared" si="3"/>
        <v>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11">
        <v>0</v>
      </c>
      <c r="D148" s="12">
        <v>0</v>
      </c>
      <c r="E148" s="16">
        <f t="shared" si="3"/>
        <v>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0</v>
      </c>
      <c r="D149" s="12">
        <v>0</v>
      </c>
      <c r="E149" s="16">
        <f t="shared" si="3"/>
        <v>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12">
        <v>0</v>
      </c>
      <c r="E150" s="16">
        <f t="shared" si="3"/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11">
        <v>0</v>
      </c>
      <c r="D151" s="12">
        <v>0</v>
      </c>
      <c r="E151" s="16">
        <f t="shared" si="3"/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>
        <v>0</v>
      </c>
      <c r="D152" s="12">
        <v>0</v>
      </c>
      <c r="E152" s="16">
        <f t="shared" si="3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0</v>
      </c>
      <c r="D153" s="12">
        <v>0</v>
      </c>
      <c r="E153" s="16">
        <f t="shared" si="3"/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12">
        <v>0</v>
      </c>
      <c r="E154" s="16">
        <f t="shared" si="3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>
        <v>0</v>
      </c>
      <c r="D155" s="12">
        <v>0</v>
      </c>
      <c r="E155" s="16">
        <f t="shared" si="3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>
        <v>0</v>
      </c>
      <c r="D156" s="12">
        <v>0</v>
      </c>
      <c r="E156" s="16">
        <f t="shared" si="3"/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>
        <v>0</v>
      </c>
      <c r="D157" s="12">
        <v>0</v>
      </c>
      <c r="E157" s="16">
        <f t="shared" si="3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12">
        <v>0</v>
      </c>
      <c r="E158" s="16">
        <f t="shared" si="3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0</v>
      </c>
      <c r="D159" s="12">
        <v>0</v>
      </c>
      <c r="E159" s="16">
        <f t="shared" si="3"/>
        <v>0</v>
      </c>
      <c r="F159" s="159"/>
      <c r="G159" s="159"/>
      <c r="H159" s="159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>
        <v>0</v>
      </c>
      <c r="D160" s="12">
        <v>0</v>
      </c>
      <c r="E160" s="16">
        <f t="shared" si="3"/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1">
        <v>0</v>
      </c>
      <c r="D161" s="12">
        <v>0</v>
      </c>
      <c r="E161" s="16">
        <f t="shared" si="3"/>
        <v>0</v>
      </c>
      <c r="F161" s="159"/>
      <c r="G161" s="159"/>
      <c r="H161" s="159"/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11">
        <v>0</v>
      </c>
      <c r="D162" s="12">
        <v>0</v>
      </c>
      <c r="E162" s="16">
        <f t="shared" si="3"/>
        <v>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1">
        <v>10</v>
      </c>
      <c r="D163" s="12">
        <v>1100</v>
      </c>
      <c r="E163" s="16">
        <f t="shared" si="3"/>
        <v>11000</v>
      </c>
      <c r="F163" s="159">
        <v>1</v>
      </c>
      <c r="G163" s="159">
        <v>3200</v>
      </c>
      <c r="H163" s="159">
        <v>3200</v>
      </c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11">
        <v>0</v>
      </c>
      <c r="D164" s="12">
        <v>0</v>
      </c>
      <c r="E164" s="16">
        <f t="shared" si="3"/>
        <v>0</v>
      </c>
      <c r="F164" s="159">
        <v>3</v>
      </c>
      <c r="G164" s="159">
        <f>3250*3+3550</f>
        <v>13300</v>
      </c>
      <c r="H164" s="159">
        <f>G164</f>
        <v>13300</v>
      </c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11">
        <v>0</v>
      </c>
      <c r="D165" s="12">
        <v>0</v>
      </c>
      <c r="E165" s="16">
        <f t="shared" si="3"/>
        <v>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>
        <v>0</v>
      </c>
      <c r="D166" s="12">
        <v>0</v>
      </c>
      <c r="E166" s="16">
        <f t="shared" si="3"/>
        <v>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0</v>
      </c>
      <c r="D167" s="12">
        <v>0</v>
      </c>
      <c r="E167" s="16">
        <f t="shared" si="3"/>
        <v>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>
        <v>0</v>
      </c>
      <c r="D168" s="12">
        <v>0</v>
      </c>
      <c r="E168" s="16">
        <f t="shared" si="3"/>
        <v>0</v>
      </c>
      <c r="F168" s="159">
        <v>1</v>
      </c>
      <c r="G168" s="159">
        <v>5700</v>
      </c>
      <c r="H168" s="159">
        <f>F168*G168</f>
        <v>5700</v>
      </c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>
        <v>0</v>
      </c>
      <c r="D169" s="12">
        <v>0</v>
      </c>
      <c r="E169" s="16">
        <f t="shared" si="3"/>
        <v>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0</v>
      </c>
      <c r="D170" s="12">
        <v>0</v>
      </c>
      <c r="E170" s="16">
        <f t="shared" si="3"/>
        <v>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0</v>
      </c>
      <c r="D171" s="12">
        <v>0</v>
      </c>
      <c r="E171" s="16">
        <f t="shared" si="3"/>
        <v>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v>0</v>
      </c>
      <c r="D172" s="28">
        <v>0</v>
      </c>
      <c r="E172" s="55">
        <v>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16"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>
        <v>0</v>
      </c>
      <c r="D174" s="12">
        <v>0</v>
      </c>
      <c r="E174" s="16">
        <v>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>
        <v>0</v>
      </c>
      <c r="D175" s="12">
        <v>0</v>
      </c>
      <c r="E175" s="16">
        <v>0</v>
      </c>
      <c r="F175" s="159">
        <v>1</v>
      </c>
      <c r="G175" s="159">
        <v>1100</v>
      </c>
      <c r="H175" s="159">
        <v>1100</v>
      </c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0</v>
      </c>
      <c r="D176" s="12">
        <v>0</v>
      </c>
      <c r="E176" s="16"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>
        <v>0</v>
      </c>
      <c r="D177" s="12">
        <v>0</v>
      </c>
      <c r="E177" s="16">
        <v>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16"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16"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16"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111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55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16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16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16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16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16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55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16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55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16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16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16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16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16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16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16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46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16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16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16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11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98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16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16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16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16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16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16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16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16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16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16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16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16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16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16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16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16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16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16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16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46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16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6">
        <f>C15+C27</f>
        <v>57</v>
      </c>
      <c r="D225" s="67"/>
      <c r="E225" s="67">
        <f>E15+E27</f>
        <v>335000</v>
      </c>
      <c r="F225" s="188">
        <f>SUM(F15:F224)</f>
        <v>46</v>
      </c>
      <c r="G225" s="188"/>
      <c r="H225" s="188">
        <f t="shared" ref="H225:K225" si="4">SUM(H15:H224)</f>
        <v>233989</v>
      </c>
      <c r="I225" s="188">
        <f t="shared" si="4"/>
        <v>1</v>
      </c>
      <c r="J225" s="188"/>
      <c r="K225" s="188">
        <f t="shared" si="4"/>
        <v>16156.8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3">
      <c r="B228" s="10"/>
      <c r="C228" s="17"/>
      <c r="D228" s="53"/>
      <c r="E228" s="52"/>
      <c r="F228" s="50"/>
    </row>
    <row r="229" spans="1:11" x14ac:dyDescent="0.25">
      <c r="C229" s="4">
        <f>'[8]01019'!$C$224</f>
        <v>80</v>
      </c>
      <c r="E229" s="9">
        <f>'[8]01019'!$E$224</f>
        <v>943000</v>
      </c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55" fitToHeight="10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229"/>
  <sheetViews>
    <sheetView view="pageBreakPreview" topLeftCell="A8" zoomScaleNormal="100" zoomScaleSheetLayoutView="100" workbookViewId="0">
      <selection activeCell="F225" sqref="F225:K225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8" hidden="1" customHeight="1" x14ac:dyDescent="0.25">
      <c r="A4" s="102"/>
      <c r="B4" s="103"/>
      <c r="C4" s="5"/>
      <c r="D4" s="104"/>
      <c r="E4" s="104"/>
    </row>
    <row r="5" spans="1:11" ht="17.25" hidden="1" customHeight="1" x14ac:dyDescent="0.25">
      <c r="A5" s="102"/>
      <c r="B5" s="93"/>
      <c r="C5" s="5"/>
      <c r="D5" s="104"/>
      <c r="E5" s="104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0.75" customHeight="1" x14ac:dyDescent="0.25">
      <c r="A9" s="237" t="s">
        <v>396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22" t="s">
        <v>346</v>
      </c>
      <c r="F13" s="193" t="s">
        <v>344</v>
      </c>
      <c r="G13" s="193" t="s">
        <v>345</v>
      </c>
      <c r="H13" s="193" t="s">
        <v>346</v>
      </c>
      <c r="I13" s="193" t="s">
        <v>344</v>
      </c>
      <c r="J13" s="193" t="s">
        <v>345</v>
      </c>
      <c r="K13" s="193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09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4">
        <f>C16</f>
        <v>0</v>
      </c>
      <c r="D15" s="43"/>
      <c r="E15" s="44">
        <f>E16+E26</f>
        <v>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f>SUM(C17:C25)</f>
        <v>0</v>
      </c>
      <c r="D16" s="28">
        <v>0</v>
      </c>
      <c r="E16" s="28">
        <f>SUM(E17:E25)</f>
        <v>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>
        <v>0</v>
      </c>
      <c r="D17" s="12">
        <v>0</v>
      </c>
      <c r="E17" s="16">
        <f>C17*D17</f>
        <v>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/>
      <c r="D18" s="12"/>
      <c r="E18" s="16">
        <f t="shared" ref="E18:E25" si="0">C18*D18</f>
        <v>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11">
        <v>0</v>
      </c>
      <c r="D19" s="12">
        <v>0</v>
      </c>
      <c r="E19" s="16">
        <f t="shared" si="0"/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>
        <v>0</v>
      </c>
      <c r="D20" s="12">
        <v>0</v>
      </c>
      <c r="E20" s="16">
        <f t="shared" si="0"/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16">
        <f t="shared" si="0"/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>
        <v>0</v>
      </c>
      <c r="D22" s="12">
        <v>0</v>
      </c>
      <c r="E22" s="16">
        <f t="shared" si="0"/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16">
        <f t="shared" si="0"/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>
        <v>0</v>
      </c>
      <c r="D24" s="12">
        <v>0</v>
      </c>
      <c r="E24" s="16">
        <f t="shared" si="0"/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/>
      <c r="D25" s="12"/>
      <c r="E25" s="16">
        <f t="shared" si="0"/>
        <v>0</v>
      </c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0</v>
      </c>
      <c r="D26" s="28">
        <v>0</v>
      </c>
      <c r="E26" s="46">
        <v>0</v>
      </c>
      <c r="F26" s="159"/>
      <c r="G26" s="159"/>
      <c r="H26" s="159"/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63">
        <f>C28+C62+C88+C95+C109+C135+C172</f>
        <v>0</v>
      </c>
      <c r="D27" s="43">
        <v>0</v>
      </c>
      <c r="E27" s="110">
        <f>E28+E62+E88+E95+E109+E135+E172</f>
        <v>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31">
        <f>SUM(C29:C61)</f>
        <v>0</v>
      </c>
      <c r="D28" s="32">
        <v>0</v>
      </c>
      <c r="E28" s="46">
        <f>SUM(E29:E61)</f>
        <v>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11"/>
      <c r="D29" s="12"/>
      <c r="E29" s="16">
        <f>C29*D29</f>
        <v>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11"/>
      <c r="D30" s="12"/>
      <c r="E30" s="16">
        <f t="shared" ref="E30:E61" si="1">C30*D30</f>
        <v>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11"/>
      <c r="D31" s="12"/>
      <c r="E31" s="16">
        <f t="shared" si="1"/>
        <v>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11">
        <v>0</v>
      </c>
      <c r="D32" s="12">
        <v>0</v>
      </c>
      <c r="E32" s="16">
        <f t="shared" si="1"/>
        <v>0</v>
      </c>
      <c r="F32" s="159"/>
      <c r="G32" s="159"/>
      <c r="H32" s="159"/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11"/>
      <c r="D33" s="12"/>
      <c r="E33" s="16">
        <f t="shared" si="1"/>
        <v>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11">
        <v>0</v>
      </c>
      <c r="D34" s="12">
        <v>0</v>
      </c>
      <c r="E34" s="16">
        <f t="shared" si="1"/>
        <v>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11">
        <v>0</v>
      </c>
      <c r="D35" s="12">
        <v>0</v>
      </c>
      <c r="E35" s="16">
        <f t="shared" si="1"/>
        <v>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11">
        <v>0</v>
      </c>
      <c r="D36" s="12">
        <v>0</v>
      </c>
      <c r="E36" s="16">
        <f t="shared" si="1"/>
        <v>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11">
        <v>0</v>
      </c>
      <c r="D37" s="12">
        <v>0</v>
      </c>
      <c r="E37" s="16">
        <f t="shared" si="1"/>
        <v>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11"/>
      <c r="D38" s="12"/>
      <c r="E38" s="16">
        <f t="shared" si="1"/>
        <v>0</v>
      </c>
      <c r="F38" s="159"/>
      <c r="G38" s="159"/>
      <c r="H38" s="159"/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11"/>
      <c r="D39" s="12"/>
      <c r="E39" s="16">
        <f t="shared" si="1"/>
        <v>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11"/>
      <c r="D40" s="12"/>
      <c r="E40" s="16">
        <f t="shared" si="1"/>
        <v>0</v>
      </c>
      <c r="F40" s="159"/>
      <c r="G40" s="159"/>
      <c r="H40" s="159"/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11"/>
      <c r="D41" s="12"/>
      <c r="E41" s="16">
        <f t="shared" si="1"/>
        <v>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11"/>
      <c r="D42" s="12"/>
      <c r="E42" s="16">
        <f t="shared" si="1"/>
        <v>0</v>
      </c>
      <c r="F42" s="159"/>
      <c r="G42" s="159"/>
      <c r="H42" s="159"/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11"/>
      <c r="D43" s="12"/>
      <c r="E43" s="16">
        <f t="shared" si="1"/>
        <v>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11">
        <v>0</v>
      </c>
      <c r="D44" s="12">
        <v>0</v>
      </c>
      <c r="E44" s="16">
        <f t="shared" si="1"/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11"/>
      <c r="D45" s="12"/>
      <c r="E45" s="16">
        <f t="shared" si="1"/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11">
        <v>0</v>
      </c>
      <c r="D46" s="12">
        <v>0</v>
      </c>
      <c r="E46" s="16">
        <f t="shared" si="1"/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11">
        <v>0</v>
      </c>
      <c r="D47" s="12">
        <v>0</v>
      </c>
      <c r="E47" s="16">
        <f t="shared" si="1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11"/>
      <c r="D48" s="12"/>
      <c r="E48" s="16">
        <f t="shared" si="1"/>
        <v>0</v>
      </c>
      <c r="F48" s="159"/>
      <c r="G48" s="159"/>
      <c r="H48" s="159"/>
      <c r="I48" s="159"/>
      <c r="J48" s="159"/>
      <c r="K48" s="159"/>
    </row>
    <row r="49" spans="1:11" x14ac:dyDescent="0.25">
      <c r="A49" s="15">
        <v>1653501021</v>
      </c>
      <c r="B49" s="13" t="s">
        <v>33</v>
      </c>
      <c r="C49" s="11"/>
      <c r="D49" s="12"/>
      <c r="E49" s="16">
        <f t="shared" si="1"/>
        <v>0</v>
      </c>
      <c r="F49" s="159"/>
      <c r="G49" s="159"/>
      <c r="H49" s="159"/>
      <c r="I49" s="159"/>
      <c r="J49" s="159"/>
      <c r="K49" s="159"/>
    </row>
    <row r="50" spans="1:11" x14ac:dyDescent="0.25">
      <c r="A50" s="15">
        <v>1653501022</v>
      </c>
      <c r="B50" s="13" t="s">
        <v>34</v>
      </c>
      <c r="C50" s="11"/>
      <c r="D50" s="12"/>
      <c r="E50" s="16">
        <f t="shared" si="1"/>
        <v>0</v>
      </c>
      <c r="F50" s="159"/>
      <c r="G50" s="159"/>
      <c r="H50" s="159"/>
      <c r="I50" s="159"/>
      <c r="J50" s="159"/>
      <c r="K50" s="159"/>
    </row>
    <row r="51" spans="1:11" x14ac:dyDescent="0.25">
      <c r="A51" s="15">
        <v>1653501023</v>
      </c>
      <c r="B51" s="13" t="s">
        <v>36</v>
      </c>
      <c r="C51" s="11">
        <v>0</v>
      </c>
      <c r="D51" s="12">
        <v>0</v>
      </c>
      <c r="E51" s="16">
        <f t="shared" si="1"/>
        <v>0</v>
      </c>
      <c r="F51" s="159"/>
      <c r="G51" s="159"/>
      <c r="H51" s="159"/>
      <c r="I51" s="159"/>
      <c r="J51" s="159"/>
      <c r="K51" s="159"/>
    </row>
    <row r="52" spans="1:11" x14ac:dyDescent="0.25">
      <c r="A52" s="15">
        <v>1653501024</v>
      </c>
      <c r="B52" s="13" t="s">
        <v>37</v>
      </c>
      <c r="C52" s="11">
        <v>0</v>
      </c>
      <c r="D52" s="12">
        <v>0</v>
      </c>
      <c r="E52" s="16">
        <f t="shared" si="1"/>
        <v>0</v>
      </c>
      <c r="F52" s="159"/>
      <c r="G52" s="159"/>
      <c r="H52" s="159"/>
      <c r="I52" s="159"/>
      <c r="J52" s="159"/>
      <c r="K52" s="159"/>
    </row>
    <row r="53" spans="1:11" x14ac:dyDescent="0.25">
      <c r="A53" s="15">
        <v>1653501025</v>
      </c>
      <c r="B53" s="13" t="s">
        <v>38</v>
      </c>
      <c r="C53" s="11">
        <v>0</v>
      </c>
      <c r="D53" s="12">
        <v>0</v>
      </c>
      <c r="E53" s="16">
        <f t="shared" si="1"/>
        <v>0</v>
      </c>
      <c r="F53" s="159"/>
      <c r="G53" s="159"/>
      <c r="H53" s="159"/>
      <c r="I53" s="159"/>
      <c r="J53" s="159"/>
      <c r="K53" s="159"/>
    </row>
    <row r="54" spans="1:11" x14ac:dyDescent="0.25">
      <c r="A54" s="15">
        <v>1653501026</v>
      </c>
      <c r="B54" s="13" t="s">
        <v>39</v>
      </c>
      <c r="C54" s="11"/>
      <c r="D54" s="12"/>
      <c r="E54" s="16">
        <f t="shared" si="1"/>
        <v>0</v>
      </c>
      <c r="F54" s="159"/>
      <c r="G54" s="159"/>
      <c r="H54" s="159"/>
      <c r="I54" s="159"/>
      <c r="J54" s="159"/>
      <c r="K54" s="159"/>
    </row>
    <row r="55" spans="1:11" ht="24" x14ac:dyDescent="0.25">
      <c r="A55" s="15">
        <v>1653501027</v>
      </c>
      <c r="B55" s="13" t="s">
        <v>329</v>
      </c>
      <c r="C55" s="11">
        <v>0</v>
      </c>
      <c r="D55" s="12">
        <v>0</v>
      </c>
      <c r="E55" s="16">
        <f t="shared" si="1"/>
        <v>0</v>
      </c>
      <c r="F55" s="159"/>
      <c r="G55" s="159"/>
      <c r="H55" s="159"/>
      <c r="I55" s="159"/>
      <c r="J55" s="159"/>
      <c r="K55" s="159"/>
    </row>
    <row r="56" spans="1:11" x14ac:dyDescent="0.25">
      <c r="A56" s="15">
        <v>1653501028</v>
      </c>
      <c r="B56" s="13" t="s">
        <v>40</v>
      </c>
      <c r="C56" s="11">
        <v>0</v>
      </c>
      <c r="D56" s="12">
        <v>0</v>
      </c>
      <c r="E56" s="16">
        <f t="shared" si="1"/>
        <v>0</v>
      </c>
      <c r="F56" s="159"/>
      <c r="G56" s="159"/>
      <c r="H56" s="159"/>
      <c r="I56" s="159"/>
      <c r="J56" s="159"/>
      <c r="K56" s="159"/>
    </row>
    <row r="57" spans="1:11" x14ac:dyDescent="0.25">
      <c r="A57" s="15">
        <v>1653501029</v>
      </c>
      <c r="B57" s="13" t="s">
        <v>41</v>
      </c>
      <c r="C57" s="11">
        <v>0</v>
      </c>
      <c r="D57" s="12">
        <v>0</v>
      </c>
      <c r="E57" s="16">
        <f t="shared" si="1"/>
        <v>0</v>
      </c>
      <c r="F57" s="159"/>
      <c r="G57" s="159"/>
      <c r="H57" s="159"/>
      <c r="I57" s="159"/>
      <c r="J57" s="159"/>
      <c r="K57" s="159"/>
    </row>
    <row r="58" spans="1:11" x14ac:dyDescent="0.25">
      <c r="A58" s="15">
        <v>1653501030</v>
      </c>
      <c r="B58" s="13" t="s">
        <v>42</v>
      </c>
      <c r="C58" s="11">
        <v>0</v>
      </c>
      <c r="D58" s="12">
        <v>0</v>
      </c>
      <c r="E58" s="16">
        <f t="shared" si="1"/>
        <v>0</v>
      </c>
      <c r="F58" s="159"/>
      <c r="G58" s="159"/>
      <c r="H58" s="159"/>
      <c r="I58" s="159"/>
      <c r="J58" s="159"/>
      <c r="K58" s="159"/>
    </row>
    <row r="59" spans="1:11" x14ac:dyDescent="0.25">
      <c r="A59" s="15">
        <v>1653501031</v>
      </c>
      <c r="B59" s="13" t="s">
        <v>288</v>
      </c>
      <c r="C59" s="11">
        <v>0</v>
      </c>
      <c r="D59" s="12">
        <v>0</v>
      </c>
      <c r="E59" s="16">
        <f t="shared" si="1"/>
        <v>0</v>
      </c>
      <c r="F59" s="159"/>
      <c r="G59" s="159"/>
      <c r="H59" s="159"/>
      <c r="I59" s="159"/>
      <c r="J59" s="159"/>
      <c r="K59" s="159"/>
    </row>
    <row r="60" spans="1:11" x14ac:dyDescent="0.25">
      <c r="A60" s="15">
        <v>1653501032</v>
      </c>
      <c r="B60" s="13" t="s">
        <v>295</v>
      </c>
      <c r="C60" s="11">
        <v>0</v>
      </c>
      <c r="D60" s="12">
        <v>0</v>
      </c>
      <c r="E60" s="16">
        <f t="shared" si="1"/>
        <v>0</v>
      </c>
      <c r="F60" s="159"/>
      <c r="G60" s="159"/>
      <c r="H60" s="159"/>
      <c r="I60" s="159"/>
      <c r="J60" s="159"/>
      <c r="K60" s="159"/>
    </row>
    <row r="61" spans="1:11" x14ac:dyDescent="0.25">
      <c r="A61" s="15">
        <v>1653501033</v>
      </c>
      <c r="B61" s="13" t="s">
        <v>296</v>
      </c>
      <c r="C61" s="11">
        <v>0</v>
      </c>
      <c r="D61" s="12">
        <v>0</v>
      </c>
      <c r="E61" s="16">
        <f t="shared" si="1"/>
        <v>0</v>
      </c>
      <c r="F61" s="159"/>
      <c r="G61" s="159"/>
      <c r="H61" s="159"/>
      <c r="I61" s="159"/>
      <c r="J61" s="159"/>
      <c r="K61" s="159"/>
    </row>
    <row r="62" spans="1:11" ht="24" x14ac:dyDescent="0.25">
      <c r="A62" s="25" t="s">
        <v>43</v>
      </c>
      <c r="B62" s="26" t="s">
        <v>44</v>
      </c>
      <c r="C62" s="29">
        <f>SUM(C63:C87)</f>
        <v>0</v>
      </c>
      <c r="D62" s="28">
        <v>0</v>
      </c>
      <c r="E62" s="55">
        <f>SUM(E63:E87)</f>
        <v>0</v>
      </c>
      <c r="F62" s="159"/>
      <c r="G62" s="159"/>
      <c r="H62" s="159"/>
      <c r="I62" s="159"/>
      <c r="J62" s="159"/>
      <c r="K62" s="159"/>
    </row>
    <row r="63" spans="1:11" x14ac:dyDescent="0.25">
      <c r="A63" s="15" t="s">
        <v>45</v>
      </c>
      <c r="B63" s="13" t="s">
        <v>46</v>
      </c>
      <c r="C63" s="11">
        <v>0</v>
      </c>
      <c r="D63" s="12">
        <v>0</v>
      </c>
      <c r="E63" s="16">
        <f>C63*D63</f>
        <v>0</v>
      </c>
      <c r="F63" s="159"/>
      <c r="G63" s="159"/>
      <c r="H63" s="159"/>
      <c r="I63" s="159"/>
      <c r="J63" s="159"/>
      <c r="K63" s="159"/>
    </row>
    <row r="64" spans="1:11" x14ac:dyDescent="0.25">
      <c r="A64" s="15" t="s">
        <v>47</v>
      </c>
      <c r="B64" s="13" t="s">
        <v>48</v>
      </c>
      <c r="C64" s="11"/>
      <c r="D64" s="12"/>
      <c r="E64" s="16">
        <f t="shared" ref="E64:E87" si="2">C64*D64</f>
        <v>0</v>
      </c>
      <c r="F64" s="159"/>
      <c r="G64" s="159"/>
      <c r="H64" s="159"/>
      <c r="I64" s="159"/>
      <c r="J64" s="159"/>
      <c r="K64" s="159"/>
    </row>
    <row r="65" spans="1:11" x14ac:dyDescent="0.25">
      <c r="A65" s="15" t="s">
        <v>49</v>
      </c>
      <c r="B65" s="13" t="s">
        <v>50</v>
      </c>
      <c r="C65" s="11">
        <v>0</v>
      </c>
      <c r="D65" s="12">
        <v>0</v>
      </c>
      <c r="E65" s="16">
        <f t="shared" si="2"/>
        <v>0</v>
      </c>
      <c r="F65" s="159"/>
      <c r="G65" s="159"/>
      <c r="H65" s="159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11"/>
      <c r="D66" s="12"/>
      <c r="E66" s="16">
        <f t="shared" si="2"/>
        <v>0</v>
      </c>
      <c r="F66" s="159"/>
      <c r="G66" s="159"/>
      <c r="H66" s="159"/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11">
        <v>0</v>
      </c>
      <c r="D67" s="12">
        <v>0</v>
      </c>
      <c r="E67" s="16">
        <f t="shared" si="2"/>
        <v>0</v>
      </c>
      <c r="F67" s="159"/>
      <c r="G67" s="159"/>
      <c r="H67" s="159"/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11">
        <v>0</v>
      </c>
      <c r="D68" s="12">
        <v>0</v>
      </c>
      <c r="E68" s="16">
        <f t="shared" si="2"/>
        <v>0</v>
      </c>
      <c r="F68" s="159"/>
      <c r="G68" s="159"/>
      <c r="H68" s="159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11">
        <v>0</v>
      </c>
      <c r="D69" s="12">
        <v>0</v>
      </c>
      <c r="E69" s="16">
        <f t="shared" si="2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11"/>
      <c r="D70" s="12"/>
      <c r="E70" s="16">
        <f t="shared" si="2"/>
        <v>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11">
        <v>0</v>
      </c>
      <c r="D71" s="12">
        <v>0</v>
      </c>
      <c r="E71" s="16">
        <f t="shared" si="2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11">
        <v>0</v>
      </c>
      <c r="D72" s="12">
        <v>0</v>
      </c>
      <c r="E72" s="16">
        <f t="shared" si="2"/>
        <v>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11"/>
      <c r="D73" s="12"/>
      <c r="E73" s="16">
        <f t="shared" si="2"/>
        <v>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11"/>
      <c r="D74" s="12"/>
      <c r="E74" s="16">
        <f t="shared" si="2"/>
        <v>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11">
        <v>0</v>
      </c>
      <c r="D75" s="12">
        <v>0</v>
      </c>
      <c r="E75" s="16">
        <f t="shared" si="2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11"/>
      <c r="D76" s="12"/>
      <c r="E76" s="16">
        <f t="shared" si="2"/>
        <v>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11">
        <v>0</v>
      </c>
      <c r="D77" s="12">
        <v>0</v>
      </c>
      <c r="E77" s="16">
        <f t="shared" si="2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11">
        <v>0</v>
      </c>
      <c r="D78" s="12">
        <v>0</v>
      </c>
      <c r="E78" s="16">
        <f t="shared" si="2"/>
        <v>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11">
        <v>0</v>
      </c>
      <c r="D79" s="12">
        <v>0</v>
      </c>
      <c r="E79" s="16">
        <f t="shared" si="2"/>
        <v>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11">
        <v>0</v>
      </c>
      <c r="D80" s="12">
        <v>0</v>
      </c>
      <c r="E80" s="16">
        <f t="shared" si="2"/>
        <v>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11">
        <v>0</v>
      </c>
      <c r="D81" s="12">
        <v>0</v>
      </c>
      <c r="E81" s="16">
        <f t="shared" si="2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11">
        <v>0</v>
      </c>
      <c r="D82" s="12">
        <v>0</v>
      </c>
      <c r="E82" s="16">
        <f t="shared" si="2"/>
        <v>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11"/>
      <c r="D83" s="12"/>
      <c r="E83" s="16">
        <f t="shared" si="2"/>
        <v>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11">
        <v>0</v>
      </c>
      <c r="D84" s="12">
        <v>0</v>
      </c>
      <c r="E84" s="16">
        <f t="shared" si="2"/>
        <v>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11">
        <v>0</v>
      </c>
      <c r="D85" s="12">
        <v>0</v>
      </c>
      <c r="E85" s="16">
        <f t="shared" si="2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11">
        <v>0</v>
      </c>
      <c r="D86" s="12">
        <v>0</v>
      </c>
      <c r="E86" s="16">
        <f t="shared" si="2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11">
        <v>0</v>
      </c>
      <c r="D87" s="12">
        <v>0</v>
      </c>
      <c r="E87" s="16">
        <f t="shared" si="2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f>SUM(C89:C94)</f>
        <v>0</v>
      </c>
      <c r="D88" s="55">
        <v>0</v>
      </c>
      <c r="E88" s="55">
        <f>SUM(E89:E94)</f>
        <v>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11">
        <v>0</v>
      </c>
      <c r="D89" s="12">
        <v>0</v>
      </c>
      <c r="E89" s="16">
        <f>C89*D89</f>
        <v>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11"/>
      <c r="D90" s="12"/>
      <c r="E90" s="16">
        <f t="shared" ref="E90:E94" si="3">C90*D90</f>
        <v>0</v>
      </c>
      <c r="F90" s="159"/>
      <c r="G90" s="159"/>
      <c r="H90" s="159"/>
      <c r="I90" s="159"/>
      <c r="J90" s="159"/>
      <c r="K90" s="159"/>
    </row>
    <row r="91" spans="1:11" x14ac:dyDescent="0.25">
      <c r="A91" s="15" t="s">
        <v>96</v>
      </c>
      <c r="B91" s="13" t="s">
        <v>97</v>
      </c>
      <c r="C91" s="11">
        <v>0</v>
      </c>
      <c r="D91" s="12">
        <v>0</v>
      </c>
      <c r="E91" s="16">
        <f t="shared" si="3"/>
        <v>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11"/>
      <c r="D92" s="12"/>
      <c r="E92" s="16">
        <f t="shared" si="3"/>
        <v>0</v>
      </c>
      <c r="F92" s="159"/>
      <c r="G92" s="159"/>
      <c r="H92" s="159"/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11">
        <v>0</v>
      </c>
      <c r="D93" s="12">
        <v>0</v>
      </c>
      <c r="E93" s="16">
        <f t="shared" si="3"/>
        <v>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11"/>
      <c r="D94" s="12"/>
      <c r="E94" s="16">
        <f t="shared" si="3"/>
        <v>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f>SUM(C96:C108)</f>
        <v>0</v>
      </c>
      <c r="D95" s="28">
        <v>0</v>
      </c>
      <c r="E95" s="55">
        <f>SUM(E96:E108)</f>
        <v>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11">
        <v>0</v>
      </c>
      <c r="D96" s="12">
        <v>0</v>
      </c>
      <c r="E96" s="16">
        <f>C96*D96</f>
        <v>0</v>
      </c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11">
        <v>0</v>
      </c>
      <c r="D97" s="12">
        <v>0</v>
      </c>
      <c r="E97" s="16">
        <f t="shared" ref="E97:E108" si="4">C97*D97</f>
        <v>0</v>
      </c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11">
        <v>0</v>
      </c>
      <c r="D98" s="12">
        <v>0</v>
      </c>
      <c r="E98" s="16">
        <f t="shared" si="4"/>
        <v>0</v>
      </c>
      <c r="F98" s="159"/>
      <c r="G98" s="159"/>
      <c r="H98" s="159"/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11">
        <v>0</v>
      </c>
      <c r="D99" s="12">
        <v>0</v>
      </c>
      <c r="E99" s="16">
        <f t="shared" si="4"/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11"/>
      <c r="D100" s="12"/>
      <c r="E100" s="16">
        <f t="shared" si="4"/>
        <v>0</v>
      </c>
      <c r="F100" s="159"/>
      <c r="G100" s="159"/>
      <c r="H100" s="159"/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11">
        <v>0</v>
      </c>
      <c r="D101" s="12">
        <v>0</v>
      </c>
      <c r="E101" s="16">
        <f t="shared" si="4"/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11">
        <v>0</v>
      </c>
      <c r="D102" s="12">
        <v>0</v>
      </c>
      <c r="E102" s="16">
        <f t="shared" si="4"/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11">
        <v>0</v>
      </c>
      <c r="D103" s="12">
        <v>0</v>
      </c>
      <c r="E103" s="16">
        <f t="shared" si="4"/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11">
        <v>0</v>
      </c>
      <c r="D104" s="12">
        <v>0</v>
      </c>
      <c r="E104" s="16">
        <f t="shared" si="4"/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11">
        <v>0</v>
      </c>
      <c r="D105" s="12">
        <v>0</v>
      </c>
      <c r="E105" s="16">
        <f t="shared" si="4"/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11">
        <v>0</v>
      </c>
      <c r="D106" s="12">
        <v>0</v>
      </c>
      <c r="E106" s="16">
        <f t="shared" si="4"/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11">
        <v>0</v>
      </c>
      <c r="D107" s="12">
        <v>0</v>
      </c>
      <c r="E107" s="16">
        <f t="shared" si="4"/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11">
        <v>0</v>
      </c>
      <c r="D108" s="12">
        <v>0</v>
      </c>
      <c r="E108" s="16">
        <f t="shared" si="4"/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f>SUM(C110:C134)</f>
        <v>0</v>
      </c>
      <c r="D109" s="55">
        <v>0</v>
      </c>
      <c r="E109" s="55">
        <f>SUM(E110:E134)</f>
        <v>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11">
        <v>0</v>
      </c>
      <c r="D110" s="12">
        <v>0</v>
      </c>
      <c r="E110" s="16">
        <f>C110*D110</f>
        <v>0</v>
      </c>
      <c r="F110" s="159"/>
      <c r="G110" s="159"/>
      <c r="H110" s="159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11"/>
      <c r="D111" s="12"/>
      <c r="E111" s="16">
        <f t="shared" ref="E111:E134" si="5">C111*D111</f>
        <v>0</v>
      </c>
      <c r="F111" s="159"/>
      <c r="G111" s="159"/>
      <c r="H111" s="159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11">
        <v>0</v>
      </c>
      <c r="D112" s="12">
        <v>0</v>
      </c>
      <c r="E112" s="16">
        <f t="shared" si="5"/>
        <v>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11">
        <v>0</v>
      </c>
      <c r="D113" s="12">
        <v>0</v>
      </c>
      <c r="E113" s="16">
        <f t="shared" si="5"/>
        <v>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11">
        <v>0</v>
      </c>
      <c r="D114" s="12">
        <v>0</v>
      </c>
      <c r="E114" s="16">
        <f t="shared" si="5"/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11">
        <v>0</v>
      </c>
      <c r="D115" s="12">
        <v>0</v>
      </c>
      <c r="E115" s="16">
        <f t="shared" si="5"/>
        <v>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0</v>
      </c>
      <c r="D116" s="12">
        <v>0</v>
      </c>
      <c r="E116" s="16">
        <f t="shared" si="5"/>
        <v>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>
        <v>0</v>
      </c>
      <c r="D117" s="12">
        <v>0</v>
      </c>
      <c r="E117" s="16">
        <f t="shared" si="5"/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16">
        <f t="shared" si="5"/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16">
        <f t="shared" si="5"/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16">
        <f t="shared" si="5"/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>
        <v>0</v>
      </c>
      <c r="D121" s="12">
        <v>0</v>
      </c>
      <c r="E121" s="16">
        <f t="shared" si="5"/>
        <v>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0</v>
      </c>
      <c r="D122" s="12">
        <v>0</v>
      </c>
      <c r="E122" s="16">
        <f t="shared" si="5"/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16">
        <f t="shared" si="5"/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0</v>
      </c>
      <c r="D124" s="12">
        <v>0</v>
      </c>
      <c r="E124" s="16">
        <f t="shared" si="5"/>
        <v>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>
        <v>0</v>
      </c>
      <c r="D125" s="12">
        <v>0</v>
      </c>
      <c r="E125" s="16">
        <f t="shared" si="5"/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16">
        <f t="shared" si="5"/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16">
        <f t="shared" si="5"/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>
        <v>0</v>
      </c>
      <c r="D128" s="12">
        <v>0</v>
      </c>
      <c r="E128" s="16">
        <f t="shared" si="5"/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>
        <v>0</v>
      </c>
      <c r="D129" s="12">
        <v>0</v>
      </c>
      <c r="E129" s="16">
        <f t="shared" si="5"/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/>
      <c r="D130" s="12"/>
      <c r="E130" s="16">
        <f t="shared" si="5"/>
        <v>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>
        <v>0</v>
      </c>
      <c r="D131" s="12">
        <v>0</v>
      </c>
      <c r="E131" s="16">
        <f t="shared" si="5"/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>
        <v>0</v>
      </c>
      <c r="D132" s="12">
        <v>0</v>
      </c>
      <c r="E132" s="16">
        <f t="shared" si="5"/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>
        <v>0</v>
      </c>
      <c r="D133" s="12">
        <v>0</v>
      </c>
      <c r="E133" s="16">
        <f t="shared" si="5"/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>
        <v>0</v>
      </c>
      <c r="D134" s="12">
        <v>0</v>
      </c>
      <c r="E134" s="16">
        <f t="shared" si="5"/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0</v>
      </c>
      <c r="D135" s="28"/>
      <c r="E135" s="28">
        <f>SUM(E136:E171)</f>
        <v>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11">
        <v>0</v>
      </c>
      <c r="D136" s="12">
        <v>0</v>
      </c>
      <c r="E136" s="16">
        <f>C136*D136</f>
        <v>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11">
        <v>0</v>
      </c>
      <c r="D137" s="12">
        <v>0</v>
      </c>
      <c r="E137" s="16">
        <f t="shared" ref="E137:E171" si="6">C137*D137</f>
        <v>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11">
        <v>0</v>
      </c>
      <c r="D138" s="12">
        <v>0</v>
      </c>
      <c r="E138" s="16">
        <f t="shared" si="6"/>
        <v>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11">
        <v>0</v>
      </c>
      <c r="D139" s="12">
        <v>0</v>
      </c>
      <c r="E139" s="16">
        <f t="shared" si="6"/>
        <v>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11">
        <v>0</v>
      </c>
      <c r="D140" s="12">
        <v>0</v>
      </c>
      <c r="E140" s="16">
        <f t="shared" si="6"/>
        <v>0</v>
      </c>
      <c r="F140" s="159"/>
      <c r="G140" s="159"/>
      <c r="H140" s="159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11">
        <v>0</v>
      </c>
      <c r="D141" s="12">
        <v>0</v>
      </c>
      <c r="E141" s="16">
        <f t="shared" si="6"/>
        <v>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11">
        <v>0</v>
      </c>
      <c r="D142" s="12">
        <v>0</v>
      </c>
      <c r="E142" s="16">
        <f t="shared" si="6"/>
        <v>0</v>
      </c>
      <c r="F142" s="159"/>
      <c r="G142" s="159"/>
      <c r="H142" s="159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11">
        <v>0</v>
      </c>
      <c r="D143" s="12">
        <v>0</v>
      </c>
      <c r="E143" s="16">
        <f t="shared" si="6"/>
        <v>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11">
        <v>0</v>
      </c>
      <c r="D144" s="12">
        <v>0</v>
      </c>
      <c r="E144" s="16">
        <f t="shared" si="6"/>
        <v>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0</v>
      </c>
      <c r="D145" s="12">
        <v>0</v>
      </c>
      <c r="E145" s="16">
        <f t="shared" si="6"/>
        <v>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0</v>
      </c>
      <c r="D146" s="12">
        <v>0</v>
      </c>
      <c r="E146" s="16">
        <f t="shared" si="6"/>
        <v>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0</v>
      </c>
      <c r="D147" s="12">
        <v>0</v>
      </c>
      <c r="E147" s="16">
        <f t="shared" si="6"/>
        <v>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11">
        <v>0</v>
      </c>
      <c r="D148" s="12">
        <v>0</v>
      </c>
      <c r="E148" s="16">
        <f t="shared" si="6"/>
        <v>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0</v>
      </c>
      <c r="D149" s="12">
        <v>0</v>
      </c>
      <c r="E149" s="16">
        <f t="shared" si="6"/>
        <v>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12">
        <v>0</v>
      </c>
      <c r="E150" s="16">
        <f t="shared" si="6"/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11">
        <v>0</v>
      </c>
      <c r="D151" s="12">
        <v>0</v>
      </c>
      <c r="E151" s="16">
        <f t="shared" si="6"/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/>
      <c r="D152" s="12"/>
      <c r="E152" s="16">
        <f t="shared" si="6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0</v>
      </c>
      <c r="D153" s="12">
        <v>0</v>
      </c>
      <c r="E153" s="16">
        <f t="shared" si="6"/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12">
        <v>0</v>
      </c>
      <c r="E154" s="16">
        <f t="shared" si="6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>
        <v>0</v>
      </c>
      <c r="D155" s="12">
        <v>0</v>
      </c>
      <c r="E155" s="16">
        <f t="shared" si="6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>
        <v>0</v>
      </c>
      <c r="D156" s="12">
        <v>0</v>
      </c>
      <c r="E156" s="16">
        <f t="shared" si="6"/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>
        <v>0</v>
      </c>
      <c r="D157" s="12">
        <v>0</v>
      </c>
      <c r="E157" s="16">
        <f t="shared" si="6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12">
        <v>0</v>
      </c>
      <c r="E158" s="16">
        <f t="shared" si="6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0</v>
      </c>
      <c r="D159" s="12">
        <v>0</v>
      </c>
      <c r="E159" s="16">
        <f t="shared" si="6"/>
        <v>0</v>
      </c>
      <c r="F159" s="159"/>
      <c r="G159" s="159"/>
      <c r="H159" s="159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>
        <v>0</v>
      </c>
      <c r="D160" s="12">
        <v>0</v>
      </c>
      <c r="E160" s="16">
        <f t="shared" si="6"/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1">
        <v>0</v>
      </c>
      <c r="D161" s="12">
        <v>0</v>
      </c>
      <c r="E161" s="16">
        <f t="shared" si="6"/>
        <v>0</v>
      </c>
      <c r="F161" s="159"/>
      <c r="G161" s="159"/>
      <c r="H161" s="159"/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11">
        <v>0</v>
      </c>
      <c r="D162" s="12">
        <v>0</v>
      </c>
      <c r="E162" s="16">
        <f t="shared" si="6"/>
        <v>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1">
        <v>0</v>
      </c>
      <c r="D163" s="12">
        <v>0</v>
      </c>
      <c r="E163" s="16">
        <f t="shared" si="6"/>
        <v>0</v>
      </c>
      <c r="F163" s="159"/>
      <c r="G163" s="159"/>
      <c r="H163" s="159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11">
        <v>0</v>
      </c>
      <c r="D164" s="12">
        <v>0</v>
      </c>
      <c r="E164" s="16">
        <f t="shared" si="6"/>
        <v>0</v>
      </c>
      <c r="F164" s="159"/>
      <c r="G164" s="159"/>
      <c r="H164" s="159"/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11"/>
      <c r="D165" s="12"/>
      <c r="E165" s="16">
        <f t="shared" si="6"/>
        <v>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>
        <v>0</v>
      </c>
      <c r="D166" s="12">
        <v>0</v>
      </c>
      <c r="E166" s="16">
        <f t="shared" si="6"/>
        <v>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0</v>
      </c>
      <c r="D167" s="12">
        <v>0</v>
      </c>
      <c r="E167" s="16">
        <f t="shared" si="6"/>
        <v>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>
        <v>0</v>
      </c>
      <c r="D168" s="12">
        <v>0</v>
      </c>
      <c r="E168" s="16">
        <f t="shared" si="6"/>
        <v>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>
        <v>0</v>
      </c>
      <c r="D169" s="12">
        <v>0</v>
      </c>
      <c r="E169" s="16">
        <f t="shared" si="6"/>
        <v>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0</v>
      </c>
      <c r="D170" s="12">
        <v>0</v>
      </c>
      <c r="E170" s="16">
        <f t="shared" si="6"/>
        <v>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0</v>
      </c>
      <c r="D171" s="12">
        <v>0</v>
      </c>
      <c r="E171" s="16">
        <f t="shared" si="6"/>
        <v>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v>0</v>
      </c>
      <c r="D172" s="28">
        <v>0</v>
      </c>
      <c r="E172" s="55">
        <v>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16"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>
        <v>0</v>
      </c>
      <c r="D174" s="12">
        <v>0</v>
      </c>
      <c r="E174" s="16">
        <v>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>
        <v>0</v>
      </c>
      <c r="D175" s="12">
        <v>0</v>
      </c>
      <c r="E175" s="16"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0</v>
      </c>
      <c r="D176" s="12">
        <v>0</v>
      </c>
      <c r="E176" s="16"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>
        <v>0</v>
      </c>
      <c r="D177" s="12">
        <v>0</v>
      </c>
      <c r="E177" s="16">
        <v>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16"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16"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16"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111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55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16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16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16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16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16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55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16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55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16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16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16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16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16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16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16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46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16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16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16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11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98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16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16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16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16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16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16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16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16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16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16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16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16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16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16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16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16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16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16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16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46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16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6">
        <f>C15+C27</f>
        <v>0</v>
      </c>
      <c r="D225" s="67"/>
      <c r="E225" s="67">
        <f>E15+E27</f>
        <v>0</v>
      </c>
      <c r="F225" s="188">
        <f>SUM(F15:F224)</f>
        <v>0</v>
      </c>
      <c r="G225" s="188"/>
      <c r="H225" s="188">
        <f t="shared" ref="H225:K225" si="7">SUM(H15:H224)</f>
        <v>0</v>
      </c>
      <c r="I225" s="188">
        <f t="shared" si="7"/>
        <v>0</v>
      </c>
      <c r="J225" s="188"/>
      <c r="K225" s="188">
        <f t="shared" si="7"/>
        <v>0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3">
      <c r="B228" s="10"/>
      <c r="C228" s="17"/>
      <c r="D228" s="53"/>
      <c r="E228" s="52"/>
      <c r="F228" s="50"/>
    </row>
    <row r="229" spans="1:11" x14ac:dyDescent="0.25">
      <c r="C229" s="4">
        <f>'[9]01083'!$C$224</f>
        <v>152</v>
      </c>
      <c r="E229" s="9">
        <f>'[9]01083'!$E$224</f>
        <v>1138500</v>
      </c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58" fitToHeight="10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29"/>
  <sheetViews>
    <sheetView view="pageBreakPreview" topLeftCell="A8" zoomScaleNormal="100" zoomScaleSheetLayoutView="100" workbookViewId="0">
      <selection activeCell="E225" sqref="E225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7.25" hidden="1" customHeight="1" x14ac:dyDescent="0.25">
      <c r="A4" s="102"/>
      <c r="B4" s="93"/>
      <c r="C4" s="5"/>
      <c r="D4" s="104"/>
      <c r="E4" s="104"/>
    </row>
    <row r="5" spans="1:11" ht="4.5" hidden="1" customHeight="1" x14ac:dyDescent="0.25">
      <c r="A5" s="1"/>
      <c r="B5" s="1"/>
      <c r="C5" s="5"/>
      <c r="D5" s="7"/>
      <c r="E5" s="8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0.75" customHeight="1" x14ac:dyDescent="0.25">
      <c r="A9" s="237" t="s">
        <v>397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22" t="s">
        <v>346</v>
      </c>
      <c r="F13" s="193" t="s">
        <v>344</v>
      </c>
      <c r="G13" s="193" t="s">
        <v>345</v>
      </c>
      <c r="H13" s="193" t="s">
        <v>346</v>
      </c>
      <c r="I13" s="193" t="s">
        <v>344</v>
      </c>
      <c r="J13" s="193" t="s">
        <v>345</v>
      </c>
      <c r="K13" s="193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09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4">
        <f>C16</f>
        <v>0</v>
      </c>
      <c r="D15" s="43"/>
      <c r="E15" s="44">
        <f>E16</f>
        <v>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f>SUM(C17:C25)</f>
        <v>0</v>
      </c>
      <c r="D16" s="28">
        <v>0</v>
      </c>
      <c r="E16" s="28">
        <f>SUM(E17:E25)</f>
        <v>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>
        <v>0</v>
      </c>
      <c r="D17" s="12">
        <v>0</v>
      </c>
      <c r="E17" s="16">
        <v>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/>
      <c r="D18" s="12"/>
      <c r="E18" s="16">
        <f>C18*D18</f>
        <v>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11">
        <v>0</v>
      </c>
      <c r="D19" s="12">
        <v>0</v>
      </c>
      <c r="E19" s="16"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>
        <v>0</v>
      </c>
      <c r="D20" s="12">
        <v>0</v>
      </c>
      <c r="E20" s="16"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16"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>
        <v>0</v>
      </c>
      <c r="D22" s="12">
        <v>0</v>
      </c>
      <c r="E22" s="16"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16"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>
        <v>0</v>
      </c>
      <c r="D24" s="12">
        <v>0</v>
      </c>
      <c r="E24" s="16"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>
        <v>0</v>
      </c>
      <c r="D25" s="12"/>
      <c r="E25" s="16"/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0</v>
      </c>
      <c r="D26" s="28">
        <v>0</v>
      </c>
      <c r="E26" s="46">
        <v>0</v>
      </c>
      <c r="F26" s="159"/>
      <c r="G26" s="159"/>
      <c r="H26" s="159"/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45">
        <f>C28+C62+C88+C95+C109+C135+C172+D27</f>
        <v>0</v>
      </c>
      <c r="D27" s="44">
        <v>0</v>
      </c>
      <c r="E27" s="118">
        <f>E28+E62+E88+E95+E109+E135+E172+F27</f>
        <v>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31">
        <f>SUM(C29:C61)</f>
        <v>0</v>
      </c>
      <c r="D28" s="32">
        <v>0</v>
      </c>
      <c r="E28" s="46">
        <f>SUM(E29:E61)</f>
        <v>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11"/>
      <c r="D29" s="12"/>
      <c r="E29" s="16">
        <f t="shared" ref="E29:E61" si="0">C29*D29</f>
        <v>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82"/>
      <c r="D30" s="83"/>
      <c r="E30" s="16">
        <f t="shared" si="0"/>
        <v>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82"/>
      <c r="D31" s="83"/>
      <c r="E31" s="16">
        <f t="shared" si="0"/>
        <v>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82"/>
      <c r="D32" s="83"/>
      <c r="E32" s="16">
        <f t="shared" si="0"/>
        <v>0</v>
      </c>
      <c r="F32" s="159"/>
      <c r="G32" s="159"/>
      <c r="H32" s="159"/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82"/>
      <c r="D33" s="83"/>
      <c r="E33" s="16">
        <f t="shared" si="0"/>
        <v>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82"/>
      <c r="D34" s="83"/>
      <c r="E34" s="16">
        <f t="shared" si="0"/>
        <v>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82"/>
      <c r="D35" s="83"/>
      <c r="E35" s="16">
        <f t="shared" si="0"/>
        <v>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82"/>
      <c r="D36" s="83"/>
      <c r="E36" s="16">
        <f t="shared" si="0"/>
        <v>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11">
        <v>0</v>
      </c>
      <c r="D37" s="12">
        <v>0</v>
      </c>
      <c r="E37" s="16">
        <f t="shared" si="0"/>
        <v>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82"/>
      <c r="D38" s="83"/>
      <c r="E38" s="16">
        <f t="shared" si="0"/>
        <v>0</v>
      </c>
      <c r="F38" s="159"/>
      <c r="G38" s="159"/>
      <c r="H38" s="159"/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82"/>
      <c r="D39" s="83"/>
      <c r="E39" s="16">
        <f t="shared" si="0"/>
        <v>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82"/>
      <c r="D40" s="83"/>
      <c r="E40" s="16">
        <f t="shared" si="0"/>
        <v>0</v>
      </c>
      <c r="F40" s="159"/>
      <c r="G40" s="159"/>
      <c r="H40" s="159"/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82"/>
      <c r="D41" s="83"/>
      <c r="E41" s="16">
        <f t="shared" si="0"/>
        <v>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82"/>
      <c r="D42" s="83"/>
      <c r="E42" s="16">
        <f t="shared" si="0"/>
        <v>0</v>
      </c>
      <c r="F42" s="159"/>
      <c r="G42" s="159"/>
      <c r="H42" s="159"/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82"/>
      <c r="D43" s="83"/>
      <c r="E43" s="16">
        <f t="shared" si="0"/>
        <v>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82"/>
      <c r="D44" s="83"/>
      <c r="E44" s="16">
        <f t="shared" si="0"/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82"/>
      <c r="D45" s="83"/>
      <c r="E45" s="16">
        <f t="shared" si="0"/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82"/>
      <c r="D46" s="83"/>
      <c r="E46" s="16">
        <f t="shared" si="0"/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11"/>
      <c r="D47" s="12"/>
      <c r="E47" s="16">
        <f t="shared" si="0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82"/>
      <c r="D48" s="83"/>
      <c r="E48" s="16">
        <f t="shared" si="0"/>
        <v>0</v>
      </c>
      <c r="F48" s="159"/>
      <c r="G48" s="159"/>
      <c r="H48" s="159"/>
      <c r="I48" s="159"/>
      <c r="J48" s="159"/>
      <c r="K48" s="159"/>
    </row>
    <row r="49" spans="1:11" x14ac:dyDescent="0.25">
      <c r="A49" s="15">
        <v>1653501021</v>
      </c>
      <c r="B49" s="13" t="s">
        <v>33</v>
      </c>
      <c r="C49" s="82"/>
      <c r="D49" s="83"/>
      <c r="E49" s="16">
        <f t="shared" si="0"/>
        <v>0</v>
      </c>
      <c r="F49" s="159"/>
      <c r="G49" s="159"/>
      <c r="H49" s="159"/>
      <c r="I49" s="159"/>
      <c r="J49" s="159"/>
      <c r="K49" s="159"/>
    </row>
    <row r="50" spans="1:11" x14ac:dyDescent="0.25">
      <c r="A50" s="15">
        <v>1653501022</v>
      </c>
      <c r="B50" s="13" t="s">
        <v>34</v>
      </c>
      <c r="C50" s="82"/>
      <c r="D50" s="83"/>
      <c r="E50" s="16">
        <f t="shared" si="0"/>
        <v>0</v>
      </c>
      <c r="F50" s="159"/>
      <c r="G50" s="159"/>
      <c r="H50" s="159"/>
      <c r="I50" s="159"/>
      <c r="J50" s="159"/>
      <c r="K50" s="159"/>
    </row>
    <row r="51" spans="1:11" x14ac:dyDescent="0.25">
      <c r="A51" s="15">
        <v>1653501023</v>
      </c>
      <c r="B51" s="13" t="s">
        <v>36</v>
      </c>
      <c r="C51" s="82"/>
      <c r="D51" s="83"/>
      <c r="E51" s="16">
        <f t="shared" si="0"/>
        <v>0</v>
      </c>
      <c r="F51" s="159"/>
      <c r="G51" s="159"/>
      <c r="H51" s="159"/>
      <c r="I51" s="159"/>
      <c r="J51" s="159"/>
      <c r="K51" s="159"/>
    </row>
    <row r="52" spans="1:11" x14ac:dyDescent="0.25">
      <c r="A52" s="15">
        <v>1653501024</v>
      </c>
      <c r="B52" s="13" t="s">
        <v>37</v>
      </c>
      <c r="C52" s="82"/>
      <c r="D52" s="83"/>
      <c r="E52" s="16">
        <f t="shared" si="0"/>
        <v>0</v>
      </c>
      <c r="F52" s="159"/>
      <c r="G52" s="159"/>
      <c r="H52" s="159"/>
      <c r="I52" s="159"/>
      <c r="J52" s="159"/>
      <c r="K52" s="159"/>
    </row>
    <row r="53" spans="1:11" x14ac:dyDescent="0.25">
      <c r="A53" s="15">
        <v>1653501025</v>
      </c>
      <c r="B53" s="13" t="s">
        <v>38</v>
      </c>
      <c r="C53" s="82"/>
      <c r="D53" s="83"/>
      <c r="E53" s="16">
        <f t="shared" si="0"/>
        <v>0</v>
      </c>
      <c r="F53" s="159"/>
      <c r="G53" s="159"/>
      <c r="H53" s="159"/>
      <c r="I53" s="159"/>
      <c r="J53" s="159"/>
      <c r="K53" s="159"/>
    </row>
    <row r="54" spans="1:11" x14ac:dyDescent="0.25">
      <c r="A54" s="15">
        <v>1653501026</v>
      </c>
      <c r="B54" s="13" t="s">
        <v>39</v>
      </c>
      <c r="C54" s="82"/>
      <c r="D54" s="83"/>
      <c r="E54" s="16">
        <f t="shared" si="0"/>
        <v>0</v>
      </c>
      <c r="F54" s="159"/>
      <c r="G54" s="159"/>
      <c r="H54" s="159"/>
      <c r="I54" s="159"/>
      <c r="J54" s="159"/>
      <c r="K54" s="159"/>
    </row>
    <row r="55" spans="1:11" ht="24" x14ac:dyDescent="0.25">
      <c r="A55" s="15">
        <v>1653501027</v>
      </c>
      <c r="B55" s="13" t="s">
        <v>329</v>
      </c>
      <c r="C55" s="82"/>
      <c r="D55" s="12"/>
      <c r="E55" s="16">
        <f t="shared" si="0"/>
        <v>0</v>
      </c>
      <c r="F55" s="159"/>
      <c r="G55" s="159"/>
      <c r="H55" s="159"/>
      <c r="I55" s="159"/>
      <c r="J55" s="159"/>
      <c r="K55" s="159"/>
    </row>
    <row r="56" spans="1:11" x14ac:dyDescent="0.25">
      <c r="A56" s="15">
        <v>1653501028</v>
      </c>
      <c r="B56" s="13" t="s">
        <v>40</v>
      </c>
      <c r="C56" s="11">
        <v>0</v>
      </c>
      <c r="D56" s="12">
        <v>0</v>
      </c>
      <c r="E56" s="16">
        <f t="shared" si="0"/>
        <v>0</v>
      </c>
      <c r="F56" s="159"/>
      <c r="G56" s="159"/>
      <c r="H56" s="159"/>
      <c r="I56" s="159"/>
      <c r="J56" s="159"/>
      <c r="K56" s="159"/>
    </row>
    <row r="57" spans="1:11" x14ac:dyDescent="0.25">
      <c r="A57" s="15">
        <v>1653501029</v>
      </c>
      <c r="B57" s="13" t="s">
        <v>41</v>
      </c>
      <c r="C57" s="84"/>
      <c r="D57" s="85"/>
      <c r="E57" s="16">
        <f t="shared" si="0"/>
        <v>0</v>
      </c>
      <c r="F57" s="159"/>
      <c r="G57" s="159"/>
      <c r="H57" s="159"/>
      <c r="I57" s="159"/>
      <c r="J57" s="159"/>
      <c r="K57" s="159"/>
    </row>
    <row r="58" spans="1:11" x14ac:dyDescent="0.25">
      <c r="A58" s="15">
        <v>1653501030</v>
      </c>
      <c r="B58" s="13" t="s">
        <v>42</v>
      </c>
      <c r="C58" s="11">
        <v>0</v>
      </c>
      <c r="D58" s="12">
        <v>0</v>
      </c>
      <c r="E58" s="16">
        <f t="shared" si="0"/>
        <v>0</v>
      </c>
      <c r="F58" s="159"/>
      <c r="G58" s="159"/>
      <c r="H58" s="159"/>
      <c r="I58" s="159"/>
      <c r="J58" s="159"/>
      <c r="K58" s="159"/>
    </row>
    <row r="59" spans="1:11" x14ac:dyDescent="0.25">
      <c r="A59" s="15">
        <v>1653501031</v>
      </c>
      <c r="B59" s="13" t="s">
        <v>288</v>
      </c>
      <c r="C59" s="11">
        <v>0</v>
      </c>
      <c r="D59" s="12">
        <v>0</v>
      </c>
      <c r="E59" s="16">
        <f t="shared" si="0"/>
        <v>0</v>
      </c>
      <c r="F59" s="159"/>
      <c r="G59" s="159"/>
      <c r="H59" s="159"/>
      <c r="I59" s="159"/>
      <c r="J59" s="159"/>
      <c r="K59" s="159"/>
    </row>
    <row r="60" spans="1:11" x14ac:dyDescent="0.25">
      <c r="A60" s="15">
        <v>1653501032</v>
      </c>
      <c r="B60" s="13" t="s">
        <v>295</v>
      </c>
      <c r="C60" s="11">
        <v>0</v>
      </c>
      <c r="D60" s="12">
        <v>0</v>
      </c>
      <c r="E60" s="16">
        <f t="shared" si="0"/>
        <v>0</v>
      </c>
      <c r="F60" s="159"/>
      <c r="G60" s="159"/>
      <c r="H60" s="159"/>
      <c r="I60" s="159"/>
      <c r="J60" s="159"/>
      <c r="K60" s="159"/>
    </row>
    <row r="61" spans="1:11" x14ac:dyDescent="0.25">
      <c r="A61" s="15">
        <v>1653501033</v>
      </c>
      <c r="B61" s="13" t="s">
        <v>296</v>
      </c>
      <c r="C61" s="11">
        <v>0</v>
      </c>
      <c r="D61" s="12">
        <v>0</v>
      </c>
      <c r="E61" s="16">
        <f t="shared" si="0"/>
        <v>0</v>
      </c>
      <c r="F61" s="159"/>
      <c r="G61" s="159"/>
      <c r="H61" s="159"/>
      <c r="I61" s="159"/>
      <c r="J61" s="159"/>
      <c r="K61" s="159"/>
    </row>
    <row r="62" spans="1:11" ht="24" x14ac:dyDescent="0.25">
      <c r="A62" s="25" t="s">
        <v>43</v>
      </c>
      <c r="B62" s="26" t="s">
        <v>44</v>
      </c>
      <c r="C62" s="29">
        <f>SUM(C63:C87)</f>
        <v>0</v>
      </c>
      <c r="D62" s="28">
        <v>0</v>
      </c>
      <c r="E62" s="55">
        <f>SUM(E63:E87)</f>
        <v>0</v>
      </c>
      <c r="F62" s="159"/>
      <c r="G62" s="159"/>
      <c r="H62" s="159"/>
      <c r="I62" s="159"/>
      <c r="J62" s="159"/>
      <c r="K62" s="159"/>
    </row>
    <row r="63" spans="1:11" x14ac:dyDescent="0.25">
      <c r="A63" s="15" t="s">
        <v>45</v>
      </c>
      <c r="B63" s="13" t="s">
        <v>46</v>
      </c>
      <c r="C63" s="82"/>
      <c r="D63" s="83"/>
      <c r="E63" s="16">
        <f t="shared" ref="E63:E87" si="1">C63*D63</f>
        <v>0</v>
      </c>
      <c r="F63" s="159"/>
      <c r="G63" s="159"/>
      <c r="H63" s="159"/>
      <c r="I63" s="159"/>
      <c r="J63" s="159"/>
      <c r="K63" s="159"/>
    </row>
    <row r="64" spans="1:11" x14ac:dyDescent="0.25">
      <c r="A64" s="15" t="s">
        <v>47</v>
      </c>
      <c r="B64" s="13" t="s">
        <v>48</v>
      </c>
      <c r="C64" s="82"/>
      <c r="D64" s="83"/>
      <c r="E64" s="16">
        <f t="shared" si="1"/>
        <v>0</v>
      </c>
      <c r="F64" s="159"/>
      <c r="G64" s="159"/>
      <c r="H64" s="159"/>
      <c r="I64" s="159"/>
      <c r="J64" s="159"/>
      <c r="K64" s="159"/>
    </row>
    <row r="65" spans="1:11" x14ac:dyDescent="0.25">
      <c r="A65" s="15" t="s">
        <v>49</v>
      </c>
      <c r="B65" s="13" t="s">
        <v>50</v>
      </c>
      <c r="C65" s="82"/>
      <c r="D65" s="83"/>
      <c r="E65" s="16">
        <f t="shared" si="1"/>
        <v>0</v>
      </c>
      <c r="F65" s="159"/>
      <c r="G65" s="159"/>
      <c r="H65" s="159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82"/>
      <c r="D66" s="83"/>
      <c r="E66" s="16">
        <f t="shared" si="1"/>
        <v>0</v>
      </c>
      <c r="F66" s="159"/>
      <c r="G66" s="159"/>
      <c r="H66" s="159"/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82"/>
      <c r="D67" s="83"/>
      <c r="E67" s="16">
        <f t="shared" si="1"/>
        <v>0</v>
      </c>
      <c r="F67" s="159"/>
      <c r="G67" s="159"/>
      <c r="H67" s="159"/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82"/>
      <c r="D68" s="83"/>
      <c r="E68" s="16">
        <f t="shared" si="1"/>
        <v>0</v>
      </c>
      <c r="F68" s="159"/>
      <c r="G68" s="159"/>
      <c r="H68" s="159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82"/>
      <c r="D69" s="83"/>
      <c r="E69" s="16">
        <f t="shared" si="1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82"/>
      <c r="D70" s="83"/>
      <c r="E70" s="16">
        <f t="shared" si="1"/>
        <v>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11"/>
      <c r="D71" s="12"/>
      <c r="E71" s="16">
        <f t="shared" si="1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82"/>
      <c r="D72" s="83"/>
      <c r="E72" s="16">
        <f t="shared" si="1"/>
        <v>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82"/>
      <c r="D73" s="83"/>
      <c r="E73" s="16">
        <f t="shared" si="1"/>
        <v>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82"/>
      <c r="D74" s="83"/>
      <c r="E74" s="16">
        <f t="shared" si="1"/>
        <v>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82"/>
      <c r="D75" s="83"/>
      <c r="E75" s="16">
        <f t="shared" si="1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82"/>
      <c r="D76" s="83"/>
      <c r="E76" s="16">
        <f t="shared" si="1"/>
        <v>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82"/>
      <c r="D77" s="83"/>
      <c r="E77" s="16">
        <f t="shared" si="1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82"/>
      <c r="D78" s="83"/>
      <c r="E78" s="16">
        <f t="shared" si="1"/>
        <v>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82"/>
      <c r="D79" s="83"/>
      <c r="E79" s="16">
        <f t="shared" si="1"/>
        <v>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82"/>
      <c r="D80" s="83"/>
      <c r="E80" s="16">
        <f t="shared" si="1"/>
        <v>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82"/>
      <c r="D81" s="83"/>
      <c r="E81" s="16">
        <f t="shared" si="1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82"/>
      <c r="D82" s="83"/>
      <c r="E82" s="16">
        <f t="shared" si="1"/>
        <v>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82"/>
      <c r="D83" s="83"/>
      <c r="E83" s="16">
        <f t="shared" si="1"/>
        <v>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82"/>
      <c r="D84" s="83"/>
      <c r="E84" s="16">
        <f t="shared" si="1"/>
        <v>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11">
        <v>0</v>
      </c>
      <c r="D85" s="12">
        <v>0</v>
      </c>
      <c r="E85" s="16">
        <f t="shared" si="1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11">
        <v>0</v>
      </c>
      <c r="D86" s="12">
        <v>0</v>
      </c>
      <c r="E86" s="16">
        <f t="shared" si="1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11">
        <v>0</v>
      </c>
      <c r="D87" s="12">
        <v>0</v>
      </c>
      <c r="E87" s="16">
        <f t="shared" si="1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f>SUM(C89:C94)</f>
        <v>0</v>
      </c>
      <c r="D88" s="55">
        <v>0</v>
      </c>
      <c r="E88" s="55">
        <f>SUM(E89:E94)</f>
        <v>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82"/>
      <c r="D89" s="83"/>
      <c r="E89" s="16">
        <f t="shared" ref="E89:E94" si="2">C89*D89</f>
        <v>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82"/>
      <c r="D90" s="83"/>
      <c r="E90" s="16">
        <f t="shared" si="2"/>
        <v>0</v>
      </c>
      <c r="F90" s="159"/>
      <c r="G90" s="159"/>
      <c r="H90" s="159"/>
      <c r="I90" s="159"/>
      <c r="J90" s="159"/>
      <c r="K90" s="159"/>
    </row>
    <row r="91" spans="1:11" x14ac:dyDescent="0.25">
      <c r="A91" s="15" t="s">
        <v>96</v>
      </c>
      <c r="B91" s="13" t="s">
        <v>97</v>
      </c>
      <c r="C91" s="82"/>
      <c r="D91" s="83"/>
      <c r="E91" s="16">
        <f t="shared" si="2"/>
        <v>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82"/>
      <c r="D92" s="83"/>
      <c r="E92" s="16">
        <f t="shared" si="2"/>
        <v>0</v>
      </c>
      <c r="F92" s="159"/>
      <c r="G92" s="159"/>
      <c r="H92" s="159"/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11">
        <v>0</v>
      </c>
      <c r="D93" s="12">
        <v>0</v>
      </c>
      <c r="E93" s="16">
        <f t="shared" si="2"/>
        <v>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11">
        <v>0</v>
      </c>
      <c r="D94" s="12">
        <v>0</v>
      </c>
      <c r="E94" s="16">
        <f t="shared" si="2"/>
        <v>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f>SUM(C96:C108)</f>
        <v>0</v>
      </c>
      <c r="D95" s="28">
        <v>0</v>
      </c>
      <c r="E95" s="55">
        <f>SUM(E96:E108)</f>
        <v>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86"/>
      <c r="D96" s="12"/>
      <c r="E96" s="16"/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82"/>
      <c r="D97" s="83"/>
      <c r="E97" s="16"/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82"/>
      <c r="D98" s="83"/>
      <c r="E98" s="16"/>
      <c r="F98" s="159"/>
      <c r="G98" s="159"/>
      <c r="H98" s="159"/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11">
        <v>0</v>
      </c>
      <c r="D99" s="12">
        <v>0</v>
      </c>
      <c r="E99" s="16">
        <f t="shared" ref="E99:E108" si="3">C99*D99</f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82"/>
      <c r="D100" s="83"/>
      <c r="E100" s="16">
        <f t="shared" si="3"/>
        <v>0</v>
      </c>
      <c r="F100" s="159"/>
      <c r="G100" s="159"/>
      <c r="H100" s="159"/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11">
        <v>0</v>
      </c>
      <c r="D101" s="12">
        <v>0</v>
      </c>
      <c r="E101" s="16">
        <f t="shared" si="3"/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11">
        <v>0</v>
      </c>
      <c r="D102" s="12">
        <v>0</v>
      </c>
      <c r="E102" s="16">
        <f t="shared" si="3"/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11">
        <v>0</v>
      </c>
      <c r="D103" s="12">
        <v>0</v>
      </c>
      <c r="E103" s="16">
        <f t="shared" si="3"/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11">
        <v>0</v>
      </c>
      <c r="D104" s="12">
        <v>0</v>
      </c>
      <c r="E104" s="16">
        <f t="shared" si="3"/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11">
        <v>0</v>
      </c>
      <c r="D105" s="12">
        <v>0</v>
      </c>
      <c r="E105" s="16">
        <f t="shared" si="3"/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11">
        <v>0</v>
      </c>
      <c r="D106" s="12">
        <v>0</v>
      </c>
      <c r="E106" s="16">
        <f t="shared" si="3"/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11">
        <v>0</v>
      </c>
      <c r="D107" s="12">
        <v>0</v>
      </c>
      <c r="E107" s="16">
        <f t="shared" si="3"/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11">
        <v>0</v>
      </c>
      <c r="D108" s="12">
        <v>0</v>
      </c>
      <c r="E108" s="16">
        <f t="shared" si="3"/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f>SUM(C110:C134)</f>
        <v>0</v>
      </c>
      <c r="D109" s="55">
        <v>0</v>
      </c>
      <c r="E109" s="55">
        <f>SUM(E110:E134)</f>
        <v>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82"/>
      <c r="D110" s="83"/>
      <c r="E110" s="16">
        <f t="shared" ref="E110:E134" si="4">C110*D110</f>
        <v>0</v>
      </c>
      <c r="F110" s="159"/>
      <c r="G110" s="159"/>
      <c r="H110" s="159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84"/>
      <c r="D111" s="85"/>
      <c r="E111" s="16">
        <f t="shared" si="4"/>
        <v>0</v>
      </c>
      <c r="F111" s="159"/>
      <c r="G111" s="159"/>
      <c r="H111" s="159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11"/>
      <c r="D112" s="12"/>
      <c r="E112" s="16">
        <f t="shared" si="4"/>
        <v>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11">
        <v>0</v>
      </c>
      <c r="D113" s="12">
        <v>0</v>
      </c>
      <c r="E113" s="16">
        <f t="shared" si="4"/>
        <v>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11">
        <v>0</v>
      </c>
      <c r="D114" s="12">
        <v>0</v>
      </c>
      <c r="E114" s="16">
        <f t="shared" si="4"/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11">
        <v>0</v>
      </c>
      <c r="D115" s="12">
        <v>0</v>
      </c>
      <c r="E115" s="16">
        <f t="shared" si="4"/>
        <v>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0</v>
      </c>
      <c r="D116" s="12">
        <v>0</v>
      </c>
      <c r="E116" s="16">
        <f t="shared" si="4"/>
        <v>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>
        <v>0</v>
      </c>
      <c r="D117" s="12">
        <v>0</v>
      </c>
      <c r="E117" s="16">
        <f t="shared" si="4"/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16">
        <f t="shared" si="4"/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16">
        <f t="shared" si="4"/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16">
        <f t="shared" si="4"/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>
        <v>0</v>
      </c>
      <c r="D121" s="12">
        <v>0</v>
      </c>
      <c r="E121" s="16">
        <f t="shared" si="4"/>
        <v>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0</v>
      </c>
      <c r="D122" s="12">
        <v>0</v>
      </c>
      <c r="E122" s="16">
        <f t="shared" si="4"/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16">
        <f t="shared" si="4"/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0</v>
      </c>
      <c r="D124" s="12">
        <v>0</v>
      </c>
      <c r="E124" s="16">
        <f t="shared" si="4"/>
        <v>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>
        <v>0</v>
      </c>
      <c r="D125" s="12">
        <v>0</v>
      </c>
      <c r="E125" s="16">
        <f t="shared" si="4"/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16">
        <f t="shared" si="4"/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16">
        <f t="shared" si="4"/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>
        <v>0</v>
      </c>
      <c r="D128" s="12">
        <v>0</v>
      </c>
      <c r="E128" s="16">
        <f t="shared" si="4"/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>
        <v>0</v>
      </c>
      <c r="D129" s="12">
        <v>0</v>
      </c>
      <c r="E129" s="16">
        <f t="shared" si="4"/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>
        <v>0</v>
      </c>
      <c r="D130" s="12">
        <v>0</v>
      </c>
      <c r="E130" s="16">
        <f t="shared" si="4"/>
        <v>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>
        <v>0</v>
      </c>
      <c r="D131" s="12">
        <v>0</v>
      </c>
      <c r="E131" s="16">
        <f t="shared" si="4"/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>
        <v>0</v>
      </c>
      <c r="D132" s="12">
        <v>0</v>
      </c>
      <c r="E132" s="16">
        <f t="shared" si="4"/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>
        <v>0</v>
      </c>
      <c r="D133" s="12">
        <v>0</v>
      </c>
      <c r="E133" s="16">
        <f t="shared" si="4"/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>
        <v>0</v>
      </c>
      <c r="D134" s="12">
        <v>0</v>
      </c>
      <c r="E134" s="16">
        <f t="shared" si="4"/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0</v>
      </c>
      <c r="D135" s="28"/>
      <c r="E135" s="28">
        <f>SUM(E136:E171)</f>
        <v>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82"/>
      <c r="D136" s="83"/>
      <c r="E136" s="16">
        <f t="shared" ref="E136:E171" si="5">C136*D136</f>
        <v>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82"/>
      <c r="D137" s="83"/>
      <c r="E137" s="16">
        <f t="shared" si="5"/>
        <v>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82"/>
      <c r="D138" s="83"/>
      <c r="E138" s="16">
        <f t="shared" si="5"/>
        <v>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82"/>
      <c r="D139" s="83"/>
      <c r="E139" s="16">
        <f t="shared" si="5"/>
        <v>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82"/>
      <c r="D140" s="83"/>
      <c r="E140" s="16">
        <f t="shared" si="5"/>
        <v>0</v>
      </c>
      <c r="F140" s="159"/>
      <c r="G140" s="159"/>
      <c r="H140" s="159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82"/>
      <c r="D141" s="83"/>
      <c r="E141" s="16">
        <f t="shared" si="5"/>
        <v>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82"/>
      <c r="D142" s="83"/>
      <c r="E142" s="16">
        <f t="shared" si="5"/>
        <v>0</v>
      </c>
      <c r="F142" s="159"/>
      <c r="G142" s="159"/>
      <c r="H142" s="159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82"/>
      <c r="D143" s="83"/>
      <c r="E143" s="16">
        <f t="shared" si="5"/>
        <v>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11"/>
      <c r="D144" s="83"/>
      <c r="E144" s="16">
        <f t="shared" si="5"/>
        <v>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0</v>
      </c>
      <c r="D145" s="12">
        <v>0</v>
      </c>
      <c r="E145" s="16">
        <f t="shared" si="5"/>
        <v>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0</v>
      </c>
      <c r="D146" s="12">
        <v>0</v>
      </c>
      <c r="E146" s="16">
        <f t="shared" si="5"/>
        <v>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0</v>
      </c>
      <c r="D147" s="12">
        <v>0</v>
      </c>
      <c r="E147" s="16">
        <f t="shared" si="5"/>
        <v>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11">
        <v>0</v>
      </c>
      <c r="D148" s="12">
        <v>0</v>
      </c>
      <c r="E148" s="16">
        <f t="shared" si="5"/>
        <v>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0</v>
      </c>
      <c r="D149" s="12">
        <v>0</v>
      </c>
      <c r="E149" s="16">
        <f t="shared" si="5"/>
        <v>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12">
        <v>0</v>
      </c>
      <c r="E150" s="16">
        <f t="shared" si="5"/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11">
        <v>0</v>
      </c>
      <c r="D151" s="12">
        <v>0</v>
      </c>
      <c r="E151" s="16">
        <f t="shared" si="5"/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>
        <v>0</v>
      </c>
      <c r="D152" s="12">
        <v>0</v>
      </c>
      <c r="E152" s="16">
        <f t="shared" si="5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0</v>
      </c>
      <c r="D153" s="12">
        <v>0</v>
      </c>
      <c r="E153" s="16">
        <f t="shared" si="5"/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12">
        <v>0</v>
      </c>
      <c r="E154" s="16">
        <f t="shared" si="5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>
        <v>0</v>
      </c>
      <c r="D155" s="12">
        <v>0</v>
      </c>
      <c r="E155" s="16">
        <f t="shared" si="5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/>
      <c r="D156" s="12"/>
      <c r="E156" s="16">
        <f t="shared" si="5"/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>
        <v>0</v>
      </c>
      <c r="D157" s="12">
        <v>0</v>
      </c>
      <c r="E157" s="16">
        <f t="shared" si="5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12">
        <v>0</v>
      </c>
      <c r="E158" s="16">
        <f t="shared" si="5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0</v>
      </c>
      <c r="D159" s="12">
        <v>0</v>
      </c>
      <c r="E159" s="16">
        <f t="shared" si="5"/>
        <v>0</v>
      </c>
      <c r="F159" s="159"/>
      <c r="G159" s="159"/>
      <c r="H159" s="159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/>
      <c r="D160" s="12"/>
      <c r="E160" s="16">
        <f t="shared" si="5"/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1"/>
      <c r="D161" s="12"/>
      <c r="E161" s="16">
        <f t="shared" si="5"/>
        <v>0</v>
      </c>
      <c r="F161" s="159"/>
      <c r="G161" s="159"/>
      <c r="H161" s="159"/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11"/>
      <c r="D162" s="12"/>
      <c r="E162" s="16">
        <f t="shared" si="5"/>
        <v>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1"/>
      <c r="D163" s="12"/>
      <c r="E163" s="16">
        <f t="shared" si="5"/>
        <v>0</v>
      </c>
      <c r="F163" s="159"/>
      <c r="G163" s="159"/>
      <c r="H163" s="159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82"/>
      <c r="D164" s="87"/>
      <c r="E164" s="16">
        <f t="shared" si="5"/>
        <v>0</v>
      </c>
      <c r="F164" s="159"/>
      <c r="G164" s="159"/>
      <c r="H164" s="159"/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11">
        <v>0</v>
      </c>
      <c r="D165" s="12">
        <v>0</v>
      </c>
      <c r="E165" s="16">
        <f t="shared" si="5"/>
        <v>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/>
      <c r="D166" s="12"/>
      <c r="E166" s="16">
        <f t="shared" si="5"/>
        <v>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0</v>
      </c>
      <c r="D167" s="12">
        <v>0</v>
      </c>
      <c r="E167" s="16">
        <f t="shared" si="5"/>
        <v>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>
        <v>0</v>
      </c>
      <c r="D168" s="12">
        <v>0</v>
      </c>
      <c r="E168" s="16">
        <f t="shared" si="5"/>
        <v>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/>
      <c r="D169" s="12"/>
      <c r="E169" s="16">
        <f t="shared" si="5"/>
        <v>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0</v>
      </c>
      <c r="D170" s="12">
        <v>0</v>
      </c>
      <c r="E170" s="16">
        <f t="shared" si="5"/>
        <v>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0</v>
      </c>
      <c r="D171" s="12">
        <v>0</v>
      </c>
      <c r="E171" s="16">
        <f t="shared" si="5"/>
        <v>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f>SUM(C173:C180)</f>
        <v>0</v>
      </c>
      <c r="D172" s="28">
        <v>0</v>
      </c>
      <c r="E172" s="55">
        <f>SUM(E173:E180)</f>
        <v>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16">
        <f t="shared" ref="E173:E180" si="6">C173*D173</f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/>
      <c r="D174" s="12"/>
      <c r="E174" s="16">
        <f t="shared" si="6"/>
        <v>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/>
      <c r="D175" s="12"/>
      <c r="E175" s="16">
        <f t="shared" si="6"/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0</v>
      </c>
      <c r="D176" s="12">
        <v>0</v>
      </c>
      <c r="E176" s="16">
        <f t="shared" si="6"/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/>
      <c r="D177" s="12"/>
      <c r="E177" s="16">
        <f t="shared" si="6"/>
        <v>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16">
        <f t="shared" si="6"/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16">
        <f t="shared" si="6"/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16">
        <f t="shared" si="6"/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111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55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16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16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16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16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16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55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16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55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16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16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16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16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16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16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16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46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16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16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16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11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98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16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16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16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16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16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16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16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16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16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16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16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16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16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16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16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16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16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16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16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46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16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0">
        <f>C15+C27</f>
        <v>0</v>
      </c>
      <c r="D225" s="14"/>
      <c r="E225" s="14">
        <f>E15+E27</f>
        <v>0</v>
      </c>
      <c r="F225" s="188">
        <f>SUM(F15:F224)</f>
        <v>0</v>
      </c>
      <c r="G225" s="188"/>
      <c r="H225" s="188">
        <f t="shared" ref="H225:K225" si="7">SUM(H15:H224)</f>
        <v>0</v>
      </c>
      <c r="I225" s="188">
        <f t="shared" si="7"/>
        <v>0</v>
      </c>
      <c r="J225" s="188"/>
      <c r="K225" s="188">
        <f t="shared" si="7"/>
        <v>0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3">
      <c r="B228" s="10"/>
      <c r="C228" s="17"/>
      <c r="D228" s="53"/>
      <c r="E228" s="52"/>
      <c r="F228" s="50"/>
    </row>
    <row r="229" spans="1:11" x14ac:dyDescent="0.25">
      <c r="C229" s="4">
        <f>'[10]01084'!$C$217</f>
        <v>438</v>
      </c>
      <c r="E229" s="9">
        <f>'[10]01084'!$E$217</f>
        <v>2556500</v>
      </c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58" fitToHeight="10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229"/>
  <sheetViews>
    <sheetView view="pageBreakPreview" topLeftCell="A8" zoomScaleNormal="100" zoomScaleSheetLayoutView="100" workbookViewId="0">
      <selection activeCell="E217" sqref="E217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7.25" hidden="1" customHeight="1" x14ac:dyDescent="0.25">
      <c r="A4" s="102"/>
      <c r="B4" s="93"/>
      <c r="C4" s="5"/>
      <c r="D4" s="104"/>
      <c r="E4" s="104"/>
    </row>
    <row r="5" spans="1:11" ht="4.5" hidden="1" customHeight="1" x14ac:dyDescent="0.25">
      <c r="A5" s="1"/>
      <c r="B5" s="1"/>
      <c r="C5" s="5"/>
      <c r="D5" s="7"/>
      <c r="E5" s="8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0" customHeight="1" x14ac:dyDescent="0.25">
      <c r="A9" s="237" t="s">
        <v>398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22" t="s">
        <v>346</v>
      </c>
      <c r="F13" s="193" t="s">
        <v>344</v>
      </c>
      <c r="G13" s="193" t="s">
        <v>345</v>
      </c>
      <c r="H13" s="193" t="s">
        <v>346</v>
      </c>
      <c r="I13" s="193" t="s">
        <v>344</v>
      </c>
      <c r="J13" s="193" t="s">
        <v>345</v>
      </c>
      <c r="K13" s="193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09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3">
        <f>C16</f>
        <v>0</v>
      </c>
      <c r="D15" s="43"/>
      <c r="E15" s="43">
        <f>E16</f>
        <v>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f>SUM(C17:C25)</f>
        <v>0</v>
      </c>
      <c r="D16" s="28">
        <v>0</v>
      </c>
      <c r="E16" s="28">
        <f>SUM(E17:E25)</f>
        <v>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88"/>
      <c r="D17" s="12"/>
      <c r="E17" s="16">
        <f>C17*D17</f>
        <v>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88">
        <v>0</v>
      </c>
      <c r="D18" s="12">
        <v>0</v>
      </c>
      <c r="E18" s="16">
        <f t="shared" ref="E18:E25" si="0">C18*D18</f>
        <v>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88">
        <v>0</v>
      </c>
      <c r="D19" s="12">
        <v>0</v>
      </c>
      <c r="E19" s="16">
        <f t="shared" si="0"/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88"/>
      <c r="D20" s="12"/>
      <c r="E20" s="16">
        <f t="shared" si="0"/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88">
        <v>0</v>
      </c>
      <c r="D21" s="12">
        <v>0</v>
      </c>
      <c r="E21" s="16">
        <f t="shared" si="0"/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88">
        <v>0</v>
      </c>
      <c r="D22" s="12">
        <v>0</v>
      </c>
      <c r="E22" s="16">
        <f t="shared" si="0"/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88">
        <v>0</v>
      </c>
      <c r="D23" s="12">
        <v>0</v>
      </c>
      <c r="E23" s="16">
        <f t="shared" si="0"/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88">
        <v>0</v>
      </c>
      <c r="D24" s="12">
        <v>0</v>
      </c>
      <c r="E24" s="16">
        <f t="shared" si="0"/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88">
        <v>0</v>
      </c>
      <c r="D25" s="12">
        <v>0</v>
      </c>
      <c r="E25" s="16">
        <f t="shared" si="0"/>
        <v>0</v>
      </c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0</v>
      </c>
      <c r="D26" s="28">
        <v>0</v>
      </c>
      <c r="E26" s="46">
        <v>0</v>
      </c>
      <c r="F26" s="159"/>
      <c r="G26" s="159"/>
      <c r="H26" s="159"/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63">
        <f>C28+C62+C88+C95+C109+C135+C172</f>
        <v>0</v>
      </c>
      <c r="D27" s="43">
        <v>0</v>
      </c>
      <c r="E27" s="110">
        <f>E28+E62+E88+E95+E109+E135+E172</f>
        <v>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29">
        <f>SUM(C29:C61)</f>
        <v>0</v>
      </c>
      <c r="D28" s="28">
        <v>0</v>
      </c>
      <c r="E28" s="55">
        <f>SUM(E29:E61)</f>
        <v>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88"/>
      <c r="D29" s="12"/>
      <c r="E29" s="16">
        <f>C29*D29</f>
        <v>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88">
        <v>0</v>
      </c>
      <c r="D30" s="12">
        <v>0</v>
      </c>
      <c r="E30" s="16">
        <f t="shared" ref="E30:E61" si="1">C30*D30</f>
        <v>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88"/>
      <c r="D31" s="12"/>
      <c r="E31" s="16">
        <f t="shared" si="1"/>
        <v>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88">
        <v>0</v>
      </c>
      <c r="D32" s="12">
        <v>0</v>
      </c>
      <c r="E32" s="16">
        <f t="shared" si="1"/>
        <v>0</v>
      </c>
      <c r="F32" s="159"/>
      <c r="G32" s="159"/>
      <c r="H32" s="159"/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88"/>
      <c r="D33" s="12"/>
      <c r="E33" s="16">
        <f t="shared" si="1"/>
        <v>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88">
        <v>0</v>
      </c>
      <c r="D34" s="12">
        <v>0</v>
      </c>
      <c r="E34" s="16">
        <f t="shared" si="1"/>
        <v>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88">
        <v>0</v>
      </c>
      <c r="D35" s="12">
        <v>0</v>
      </c>
      <c r="E35" s="16">
        <f t="shared" si="1"/>
        <v>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88"/>
      <c r="D36" s="12"/>
      <c r="E36" s="16">
        <f t="shared" si="1"/>
        <v>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88"/>
      <c r="D37" s="12"/>
      <c r="E37" s="16">
        <f t="shared" si="1"/>
        <v>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88"/>
      <c r="D38" s="12"/>
      <c r="E38" s="16">
        <f t="shared" si="1"/>
        <v>0</v>
      </c>
      <c r="F38" s="159"/>
      <c r="G38" s="159"/>
      <c r="H38" s="159"/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88"/>
      <c r="D39" s="12"/>
      <c r="E39" s="16">
        <f t="shared" si="1"/>
        <v>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88"/>
      <c r="D40" s="12"/>
      <c r="E40" s="16">
        <f t="shared" si="1"/>
        <v>0</v>
      </c>
      <c r="F40" s="159"/>
      <c r="G40" s="159"/>
      <c r="H40" s="159"/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88"/>
      <c r="D41" s="12"/>
      <c r="E41" s="16">
        <f t="shared" si="1"/>
        <v>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88"/>
      <c r="D42" s="12"/>
      <c r="E42" s="16">
        <f t="shared" si="1"/>
        <v>0</v>
      </c>
      <c r="F42" s="159"/>
      <c r="G42" s="159"/>
      <c r="H42" s="159"/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88">
        <v>0</v>
      </c>
      <c r="D43" s="12">
        <v>0</v>
      </c>
      <c r="E43" s="16">
        <f t="shared" si="1"/>
        <v>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88">
        <v>0</v>
      </c>
      <c r="D44" s="12">
        <v>0</v>
      </c>
      <c r="E44" s="16">
        <f t="shared" si="1"/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88">
        <v>0</v>
      </c>
      <c r="D45" s="12">
        <v>0</v>
      </c>
      <c r="E45" s="16">
        <f t="shared" si="1"/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88">
        <v>0</v>
      </c>
      <c r="D46" s="12">
        <v>0</v>
      </c>
      <c r="E46" s="16">
        <f t="shared" si="1"/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88">
        <v>0</v>
      </c>
      <c r="D47" s="12">
        <v>0</v>
      </c>
      <c r="E47" s="16">
        <f t="shared" si="1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88">
        <v>0</v>
      </c>
      <c r="D48" s="12">
        <v>0</v>
      </c>
      <c r="E48" s="16">
        <f t="shared" si="1"/>
        <v>0</v>
      </c>
      <c r="F48" s="159"/>
      <c r="G48" s="159"/>
      <c r="H48" s="159"/>
      <c r="I48" s="159"/>
      <c r="J48" s="159"/>
      <c r="K48" s="159"/>
    </row>
    <row r="49" spans="1:11" x14ac:dyDescent="0.25">
      <c r="A49" s="15">
        <v>1653501021</v>
      </c>
      <c r="B49" s="13" t="s">
        <v>33</v>
      </c>
      <c r="C49" s="88">
        <v>0</v>
      </c>
      <c r="D49" s="12">
        <v>0</v>
      </c>
      <c r="E49" s="16">
        <f t="shared" si="1"/>
        <v>0</v>
      </c>
      <c r="F49" s="159"/>
      <c r="G49" s="159"/>
      <c r="H49" s="159"/>
      <c r="I49" s="159"/>
      <c r="J49" s="159"/>
      <c r="K49" s="159"/>
    </row>
    <row r="50" spans="1:11" x14ac:dyDescent="0.25">
      <c r="A50" s="15">
        <v>1653501022</v>
      </c>
      <c r="B50" s="13" t="s">
        <v>34</v>
      </c>
      <c r="C50" s="88">
        <v>0</v>
      </c>
      <c r="D50" s="12">
        <v>0</v>
      </c>
      <c r="E50" s="16">
        <f t="shared" si="1"/>
        <v>0</v>
      </c>
      <c r="F50" s="159"/>
      <c r="G50" s="159"/>
      <c r="H50" s="159"/>
      <c r="I50" s="159"/>
      <c r="J50" s="159"/>
      <c r="K50" s="159"/>
    </row>
    <row r="51" spans="1:11" x14ac:dyDescent="0.25">
      <c r="A51" s="15">
        <v>1653501023</v>
      </c>
      <c r="B51" s="13" t="s">
        <v>36</v>
      </c>
      <c r="C51" s="88">
        <v>0</v>
      </c>
      <c r="D51" s="12">
        <v>0</v>
      </c>
      <c r="E51" s="16">
        <f t="shared" si="1"/>
        <v>0</v>
      </c>
      <c r="F51" s="159"/>
      <c r="G51" s="159"/>
      <c r="H51" s="159"/>
      <c r="I51" s="159"/>
      <c r="J51" s="159"/>
      <c r="K51" s="159"/>
    </row>
    <row r="52" spans="1:11" x14ac:dyDescent="0.25">
      <c r="A52" s="15">
        <v>1653501024</v>
      </c>
      <c r="B52" s="13" t="s">
        <v>37</v>
      </c>
      <c r="C52" s="88"/>
      <c r="D52" s="12"/>
      <c r="E52" s="16">
        <f t="shared" si="1"/>
        <v>0</v>
      </c>
      <c r="F52" s="159"/>
      <c r="G52" s="159"/>
      <c r="H52" s="159"/>
      <c r="I52" s="159"/>
      <c r="J52" s="159"/>
      <c r="K52" s="159"/>
    </row>
    <row r="53" spans="1:11" x14ac:dyDescent="0.25">
      <c r="A53" s="15">
        <v>1653501025</v>
      </c>
      <c r="B53" s="13" t="s">
        <v>38</v>
      </c>
      <c r="C53" s="88">
        <v>0</v>
      </c>
      <c r="D53" s="12">
        <v>0</v>
      </c>
      <c r="E53" s="16">
        <f t="shared" si="1"/>
        <v>0</v>
      </c>
      <c r="F53" s="159"/>
      <c r="G53" s="159"/>
      <c r="H53" s="159"/>
      <c r="I53" s="159"/>
      <c r="J53" s="159"/>
      <c r="K53" s="159"/>
    </row>
    <row r="54" spans="1:11" x14ac:dyDescent="0.25">
      <c r="A54" s="15">
        <v>1653501026</v>
      </c>
      <c r="B54" s="13" t="s">
        <v>39</v>
      </c>
      <c r="C54" s="88">
        <v>0</v>
      </c>
      <c r="D54" s="12">
        <v>0</v>
      </c>
      <c r="E54" s="16">
        <f t="shared" si="1"/>
        <v>0</v>
      </c>
      <c r="F54" s="159"/>
      <c r="G54" s="159"/>
      <c r="H54" s="159"/>
      <c r="I54" s="159"/>
      <c r="J54" s="159"/>
      <c r="K54" s="159"/>
    </row>
    <row r="55" spans="1:11" ht="24" x14ac:dyDescent="0.25">
      <c r="A55" s="15">
        <v>1653501027</v>
      </c>
      <c r="B55" s="13" t="s">
        <v>329</v>
      </c>
      <c r="C55" s="88">
        <v>0</v>
      </c>
      <c r="D55" s="12">
        <v>0</v>
      </c>
      <c r="E55" s="16">
        <f t="shared" si="1"/>
        <v>0</v>
      </c>
      <c r="F55" s="159"/>
      <c r="G55" s="159"/>
      <c r="H55" s="159"/>
      <c r="I55" s="159"/>
      <c r="J55" s="159"/>
      <c r="K55" s="159"/>
    </row>
    <row r="56" spans="1:11" x14ac:dyDescent="0.25">
      <c r="A56" s="15">
        <v>1653501028</v>
      </c>
      <c r="B56" s="13" t="s">
        <v>40</v>
      </c>
      <c r="C56" s="88">
        <v>0</v>
      </c>
      <c r="D56" s="12">
        <v>0</v>
      </c>
      <c r="E56" s="16">
        <f t="shared" si="1"/>
        <v>0</v>
      </c>
      <c r="F56" s="159"/>
      <c r="G56" s="159"/>
      <c r="H56" s="159"/>
      <c r="I56" s="159"/>
      <c r="J56" s="159"/>
      <c r="K56" s="159"/>
    </row>
    <row r="57" spans="1:11" x14ac:dyDescent="0.25">
      <c r="A57" s="15">
        <v>1653501029</v>
      </c>
      <c r="B57" s="13" t="s">
        <v>41</v>
      </c>
      <c r="C57" s="88"/>
      <c r="D57" s="12"/>
      <c r="E57" s="16">
        <f t="shared" si="1"/>
        <v>0</v>
      </c>
      <c r="F57" s="159"/>
      <c r="G57" s="159"/>
      <c r="H57" s="159"/>
      <c r="I57" s="159"/>
      <c r="J57" s="159"/>
      <c r="K57" s="159"/>
    </row>
    <row r="58" spans="1:11" x14ac:dyDescent="0.25">
      <c r="A58" s="15">
        <v>1653501030</v>
      </c>
      <c r="B58" s="13" t="s">
        <v>42</v>
      </c>
      <c r="C58" s="88">
        <v>0</v>
      </c>
      <c r="D58" s="12">
        <v>0</v>
      </c>
      <c r="E58" s="16">
        <f t="shared" si="1"/>
        <v>0</v>
      </c>
      <c r="F58" s="159"/>
      <c r="G58" s="159"/>
      <c r="H58" s="159"/>
      <c r="I58" s="159"/>
      <c r="J58" s="159"/>
      <c r="K58" s="159"/>
    </row>
    <row r="59" spans="1:11" x14ac:dyDescent="0.25">
      <c r="A59" s="15">
        <v>1653501031</v>
      </c>
      <c r="B59" s="13" t="s">
        <v>288</v>
      </c>
      <c r="C59" s="88"/>
      <c r="D59" s="12"/>
      <c r="E59" s="16">
        <f t="shared" si="1"/>
        <v>0</v>
      </c>
      <c r="F59" s="159"/>
      <c r="G59" s="159"/>
      <c r="H59" s="159"/>
      <c r="I59" s="159"/>
      <c r="J59" s="159"/>
      <c r="K59" s="159"/>
    </row>
    <row r="60" spans="1:11" x14ac:dyDescent="0.25">
      <c r="A60" s="15">
        <v>1653501032</v>
      </c>
      <c r="B60" s="13" t="s">
        <v>295</v>
      </c>
      <c r="C60" s="88">
        <v>0</v>
      </c>
      <c r="D60" s="12">
        <v>0</v>
      </c>
      <c r="E60" s="16">
        <f t="shared" si="1"/>
        <v>0</v>
      </c>
      <c r="F60" s="159"/>
      <c r="G60" s="159"/>
      <c r="H60" s="159"/>
      <c r="I60" s="159"/>
      <c r="J60" s="159"/>
      <c r="K60" s="159"/>
    </row>
    <row r="61" spans="1:11" x14ac:dyDescent="0.25">
      <c r="A61" s="15">
        <v>1653501033</v>
      </c>
      <c r="B61" s="13" t="s">
        <v>296</v>
      </c>
      <c r="C61" s="88">
        <v>0</v>
      </c>
      <c r="D61" s="12">
        <v>0</v>
      </c>
      <c r="E61" s="16">
        <f t="shared" si="1"/>
        <v>0</v>
      </c>
      <c r="F61" s="159"/>
      <c r="G61" s="159"/>
      <c r="H61" s="159"/>
      <c r="I61" s="159"/>
      <c r="J61" s="159"/>
      <c r="K61" s="159"/>
    </row>
    <row r="62" spans="1:11" ht="24" x14ac:dyDescent="0.25">
      <c r="A62" s="25" t="s">
        <v>43</v>
      </c>
      <c r="B62" s="26" t="s">
        <v>44</v>
      </c>
      <c r="C62" s="29">
        <f>SUM(C63:C87)</f>
        <v>0</v>
      </c>
      <c r="D62" s="28">
        <v>0</v>
      </c>
      <c r="E62" s="55">
        <f>SUM(E63:E87)</f>
        <v>0</v>
      </c>
      <c r="F62" s="159"/>
      <c r="G62" s="159"/>
      <c r="H62" s="159"/>
      <c r="I62" s="159"/>
      <c r="J62" s="159"/>
      <c r="K62" s="159"/>
    </row>
    <row r="63" spans="1:11" x14ac:dyDescent="0.25">
      <c r="A63" s="15" t="s">
        <v>45</v>
      </c>
      <c r="B63" s="13" t="s">
        <v>46</v>
      </c>
      <c r="C63" s="88">
        <v>0</v>
      </c>
      <c r="D63" s="12">
        <v>0</v>
      </c>
      <c r="E63" s="16">
        <f>C63*D63</f>
        <v>0</v>
      </c>
      <c r="F63" s="159"/>
      <c r="G63" s="159"/>
      <c r="H63" s="159"/>
      <c r="I63" s="159"/>
      <c r="J63" s="159"/>
      <c r="K63" s="159"/>
    </row>
    <row r="64" spans="1:11" x14ac:dyDescent="0.25">
      <c r="A64" s="15" t="s">
        <v>47</v>
      </c>
      <c r="B64" s="13" t="s">
        <v>48</v>
      </c>
      <c r="C64" s="88"/>
      <c r="D64" s="12"/>
      <c r="E64" s="16">
        <f t="shared" ref="E64:E87" si="2">C64*D64</f>
        <v>0</v>
      </c>
      <c r="F64" s="159"/>
      <c r="G64" s="159"/>
      <c r="H64" s="159"/>
      <c r="I64" s="159"/>
      <c r="J64" s="159"/>
      <c r="K64" s="159"/>
    </row>
    <row r="65" spans="1:11" x14ac:dyDescent="0.25">
      <c r="A65" s="15" t="s">
        <v>49</v>
      </c>
      <c r="B65" s="13" t="s">
        <v>50</v>
      </c>
      <c r="C65" s="88"/>
      <c r="D65" s="12"/>
      <c r="E65" s="16">
        <f t="shared" si="2"/>
        <v>0</v>
      </c>
      <c r="F65" s="159"/>
      <c r="G65" s="159"/>
      <c r="H65" s="159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88"/>
      <c r="D66" s="12"/>
      <c r="E66" s="16">
        <f t="shared" si="2"/>
        <v>0</v>
      </c>
      <c r="F66" s="159"/>
      <c r="G66" s="159"/>
      <c r="H66" s="159"/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88">
        <v>0</v>
      </c>
      <c r="D67" s="12">
        <v>0</v>
      </c>
      <c r="E67" s="16">
        <f t="shared" si="2"/>
        <v>0</v>
      </c>
      <c r="F67" s="159"/>
      <c r="G67" s="159"/>
      <c r="H67" s="159"/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88">
        <v>0</v>
      </c>
      <c r="D68" s="12">
        <v>0</v>
      </c>
      <c r="E68" s="16">
        <f t="shared" si="2"/>
        <v>0</v>
      </c>
      <c r="F68" s="159"/>
      <c r="G68" s="159"/>
      <c r="H68" s="159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88">
        <v>0</v>
      </c>
      <c r="D69" s="12">
        <v>0</v>
      </c>
      <c r="E69" s="16">
        <f t="shared" si="2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88">
        <v>0</v>
      </c>
      <c r="D70" s="12">
        <v>0</v>
      </c>
      <c r="E70" s="16">
        <f t="shared" si="2"/>
        <v>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88">
        <v>0</v>
      </c>
      <c r="D71" s="12">
        <v>0</v>
      </c>
      <c r="E71" s="16">
        <f t="shared" si="2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88">
        <v>0</v>
      </c>
      <c r="D72" s="12">
        <v>0</v>
      </c>
      <c r="E72" s="16">
        <f t="shared" si="2"/>
        <v>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88"/>
      <c r="D73" s="12"/>
      <c r="E73" s="16">
        <f t="shared" si="2"/>
        <v>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88">
        <v>0</v>
      </c>
      <c r="D74" s="12">
        <v>0</v>
      </c>
      <c r="E74" s="16">
        <f t="shared" si="2"/>
        <v>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88"/>
      <c r="D75" s="12"/>
      <c r="E75" s="16">
        <f t="shared" si="2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88">
        <v>0</v>
      </c>
      <c r="D76" s="12">
        <v>0</v>
      </c>
      <c r="E76" s="16">
        <f t="shared" si="2"/>
        <v>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88">
        <v>0</v>
      </c>
      <c r="D77" s="12">
        <v>0</v>
      </c>
      <c r="E77" s="16">
        <f t="shared" si="2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88"/>
      <c r="D78" s="12"/>
      <c r="E78" s="16">
        <f t="shared" si="2"/>
        <v>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88">
        <v>0</v>
      </c>
      <c r="D79" s="12">
        <v>0</v>
      </c>
      <c r="E79" s="16">
        <f t="shared" si="2"/>
        <v>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88">
        <v>0</v>
      </c>
      <c r="D80" s="12">
        <v>0</v>
      </c>
      <c r="E80" s="16">
        <f t="shared" si="2"/>
        <v>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88">
        <v>0</v>
      </c>
      <c r="D81" s="12">
        <v>0</v>
      </c>
      <c r="E81" s="16">
        <f t="shared" si="2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88">
        <v>0</v>
      </c>
      <c r="D82" s="12">
        <v>0</v>
      </c>
      <c r="E82" s="16">
        <f t="shared" si="2"/>
        <v>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88">
        <v>0</v>
      </c>
      <c r="D83" s="12">
        <v>0</v>
      </c>
      <c r="E83" s="16">
        <f t="shared" si="2"/>
        <v>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88">
        <v>0</v>
      </c>
      <c r="D84" s="12">
        <v>0</v>
      </c>
      <c r="E84" s="16">
        <f t="shared" si="2"/>
        <v>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88">
        <v>0</v>
      </c>
      <c r="D85" s="12">
        <v>0</v>
      </c>
      <c r="E85" s="16">
        <f t="shared" si="2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88">
        <v>0</v>
      </c>
      <c r="D86" s="12">
        <v>0</v>
      </c>
      <c r="E86" s="16">
        <f t="shared" si="2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88">
        <v>0</v>
      </c>
      <c r="D87" s="12">
        <v>0</v>
      </c>
      <c r="E87" s="16">
        <f t="shared" si="2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f>SUM(C89:C94)</f>
        <v>0</v>
      </c>
      <c r="D88" s="55">
        <v>0</v>
      </c>
      <c r="E88" s="55">
        <f>SUM(E89:E94)</f>
        <v>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88">
        <v>0</v>
      </c>
      <c r="D89" s="12">
        <v>0</v>
      </c>
      <c r="E89" s="16">
        <f>C89*D89</f>
        <v>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88">
        <v>0</v>
      </c>
      <c r="D90" s="12">
        <v>0</v>
      </c>
      <c r="E90" s="16">
        <f t="shared" ref="E90:E94" si="3">C90*D90</f>
        <v>0</v>
      </c>
      <c r="F90" s="159"/>
      <c r="G90" s="159"/>
      <c r="H90" s="159"/>
      <c r="I90" s="159"/>
      <c r="J90" s="159"/>
      <c r="K90" s="159"/>
    </row>
    <row r="91" spans="1:11" x14ac:dyDescent="0.25">
      <c r="A91" s="15" t="s">
        <v>96</v>
      </c>
      <c r="B91" s="13" t="s">
        <v>97</v>
      </c>
      <c r="C91" s="88"/>
      <c r="D91" s="12"/>
      <c r="E91" s="16">
        <f t="shared" si="3"/>
        <v>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88">
        <v>0</v>
      </c>
      <c r="D92" s="12">
        <v>0</v>
      </c>
      <c r="E92" s="16">
        <f t="shared" si="3"/>
        <v>0</v>
      </c>
      <c r="F92" s="159"/>
      <c r="G92" s="159"/>
      <c r="H92" s="159"/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88">
        <v>0</v>
      </c>
      <c r="D93" s="12">
        <v>0</v>
      </c>
      <c r="E93" s="16">
        <f t="shared" si="3"/>
        <v>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88"/>
      <c r="D94" s="12"/>
      <c r="E94" s="16">
        <f t="shared" si="3"/>
        <v>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f>SUM(C96:C108)</f>
        <v>0</v>
      </c>
      <c r="D95" s="28">
        <v>0</v>
      </c>
      <c r="E95" s="55">
        <f>SUM(E96:E108)</f>
        <v>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88">
        <v>0</v>
      </c>
      <c r="D96" s="12">
        <v>0</v>
      </c>
      <c r="E96" s="16">
        <f>C96*D96</f>
        <v>0</v>
      </c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88"/>
      <c r="D97" s="12"/>
      <c r="E97" s="16">
        <f t="shared" ref="E97:E108" si="4">C97*D97</f>
        <v>0</v>
      </c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88">
        <v>0</v>
      </c>
      <c r="D98" s="12">
        <v>0</v>
      </c>
      <c r="E98" s="16">
        <f t="shared" si="4"/>
        <v>0</v>
      </c>
      <c r="F98" s="159"/>
      <c r="G98" s="159"/>
      <c r="H98" s="159"/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88">
        <v>0</v>
      </c>
      <c r="D99" s="12">
        <v>0</v>
      </c>
      <c r="E99" s="16">
        <f t="shared" si="4"/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88"/>
      <c r="D100" s="12"/>
      <c r="E100" s="16">
        <f t="shared" si="4"/>
        <v>0</v>
      </c>
      <c r="F100" s="159"/>
      <c r="G100" s="159"/>
      <c r="H100" s="159"/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88">
        <v>0</v>
      </c>
      <c r="D101" s="12">
        <v>0</v>
      </c>
      <c r="E101" s="16">
        <f t="shared" si="4"/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88">
        <v>0</v>
      </c>
      <c r="D102" s="12">
        <v>0</v>
      </c>
      <c r="E102" s="16">
        <f t="shared" si="4"/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88">
        <v>0</v>
      </c>
      <c r="D103" s="12">
        <v>0</v>
      </c>
      <c r="E103" s="16">
        <f t="shared" si="4"/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88">
        <v>0</v>
      </c>
      <c r="D104" s="12">
        <v>0</v>
      </c>
      <c r="E104" s="16">
        <f t="shared" si="4"/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88">
        <v>0</v>
      </c>
      <c r="D105" s="12">
        <v>0</v>
      </c>
      <c r="E105" s="16">
        <f t="shared" si="4"/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88">
        <v>0</v>
      </c>
      <c r="D106" s="12">
        <v>0</v>
      </c>
      <c r="E106" s="16">
        <f t="shared" si="4"/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88">
        <v>0</v>
      </c>
      <c r="D107" s="12">
        <v>0</v>
      </c>
      <c r="E107" s="16">
        <f t="shared" si="4"/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88">
        <v>0</v>
      </c>
      <c r="D108" s="12">
        <v>0</v>
      </c>
      <c r="E108" s="16">
        <f t="shared" si="4"/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f>SUM(C110:C134)</f>
        <v>0</v>
      </c>
      <c r="D109" s="55">
        <v>0</v>
      </c>
      <c r="E109" s="55">
        <f>SUM(E110:E134)</f>
        <v>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88">
        <v>0</v>
      </c>
      <c r="D110" s="12">
        <v>0</v>
      </c>
      <c r="E110" s="16">
        <f>C110*D110</f>
        <v>0</v>
      </c>
      <c r="F110" s="159"/>
      <c r="G110" s="159"/>
      <c r="H110" s="159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88">
        <v>0</v>
      </c>
      <c r="D111" s="12">
        <v>0</v>
      </c>
      <c r="E111" s="16">
        <f t="shared" ref="E111:E134" si="5">C111*D111</f>
        <v>0</v>
      </c>
      <c r="F111" s="159"/>
      <c r="G111" s="159"/>
      <c r="H111" s="159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88"/>
      <c r="D112" s="12"/>
      <c r="E112" s="16">
        <f t="shared" si="5"/>
        <v>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88"/>
      <c r="D113" s="12"/>
      <c r="E113" s="16">
        <f t="shared" si="5"/>
        <v>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88">
        <v>0</v>
      </c>
      <c r="D114" s="12">
        <v>0</v>
      </c>
      <c r="E114" s="16">
        <f t="shared" si="5"/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88"/>
      <c r="D115" s="12"/>
      <c r="E115" s="16">
        <f t="shared" si="5"/>
        <v>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88"/>
      <c r="D116" s="12"/>
      <c r="E116" s="16">
        <f t="shared" si="5"/>
        <v>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88">
        <v>0</v>
      </c>
      <c r="D117" s="12">
        <v>0</v>
      </c>
      <c r="E117" s="16">
        <f t="shared" si="5"/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88">
        <v>0</v>
      </c>
      <c r="D118" s="12">
        <v>0</v>
      </c>
      <c r="E118" s="16">
        <f t="shared" si="5"/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88">
        <v>0</v>
      </c>
      <c r="D119" s="12">
        <v>0</v>
      </c>
      <c r="E119" s="16">
        <f t="shared" si="5"/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88">
        <v>0</v>
      </c>
      <c r="D120" s="12">
        <v>0</v>
      </c>
      <c r="E120" s="16">
        <f t="shared" si="5"/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88"/>
      <c r="D121" s="12"/>
      <c r="E121" s="16">
        <f t="shared" si="5"/>
        <v>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88">
        <v>0</v>
      </c>
      <c r="D122" s="12">
        <v>0</v>
      </c>
      <c r="E122" s="16">
        <f t="shared" si="5"/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88">
        <v>0</v>
      </c>
      <c r="D123" s="12">
        <v>0</v>
      </c>
      <c r="E123" s="16">
        <f t="shared" si="5"/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88"/>
      <c r="D124" s="12"/>
      <c r="E124" s="16">
        <f t="shared" si="5"/>
        <v>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88"/>
      <c r="D125" s="12"/>
      <c r="E125" s="16">
        <f t="shared" si="5"/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88">
        <v>0</v>
      </c>
      <c r="D126" s="12">
        <v>0</v>
      </c>
      <c r="E126" s="16">
        <f t="shared" si="5"/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88">
        <v>0</v>
      </c>
      <c r="D127" s="12">
        <v>0</v>
      </c>
      <c r="E127" s="16">
        <f t="shared" si="5"/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88">
        <v>0</v>
      </c>
      <c r="D128" s="12">
        <v>0</v>
      </c>
      <c r="E128" s="16">
        <f t="shared" si="5"/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88">
        <v>0</v>
      </c>
      <c r="D129" s="12">
        <v>0</v>
      </c>
      <c r="E129" s="16">
        <f t="shared" si="5"/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88"/>
      <c r="D130" s="12"/>
      <c r="E130" s="16">
        <f t="shared" si="5"/>
        <v>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88"/>
      <c r="D131" s="12"/>
      <c r="E131" s="16">
        <f t="shared" si="5"/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88">
        <v>0</v>
      </c>
      <c r="D132" s="12">
        <v>0</v>
      </c>
      <c r="E132" s="16">
        <f t="shared" si="5"/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88"/>
      <c r="D133" s="12"/>
      <c r="E133" s="16">
        <f t="shared" si="5"/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88">
        <v>0</v>
      </c>
      <c r="D134" s="12">
        <v>0</v>
      </c>
      <c r="E134" s="16">
        <f t="shared" si="5"/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0</v>
      </c>
      <c r="D135" s="28"/>
      <c r="E135" s="28">
        <f>SUM(E136:E171)</f>
        <v>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88"/>
      <c r="D136" s="12"/>
      <c r="E136" s="16">
        <f>C136*D136</f>
        <v>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88"/>
      <c r="D137" s="12"/>
      <c r="E137" s="16">
        <f t="shared" ref="E137:E171" si="6">C137*D137</f>
        <v>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88">
        <v>0</v>
      </c>
      <c r="D138" s="12">
        <v>0</v>
      </c>
      <c r="E138" s="16">
        <f t="shared" si="6"/>
        <v>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88">
        <v>0</v>
      </c>
      <c r="D139" s="12">
        <v>0</v>
      </c>
      <c r="E139" s="16">
        <f t="shared" si="6"/>
        <v>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88">
        <v>0</v>
      </c>
      <c r="D140" s="12">
        <v>0</v>
      </c>
      <c r="E140" s="16">
        <f t="shared" si="6"/>
        <v>0</v>
      </c>
      <c r="F140" s="159"/>
      <c r="G140" s="159"/>
      <c r="H140" s="159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88"/>
      <c r="D141" s="12"/>
      <c r="E141" s="16">
        <f t="shared" si="6"/>
        <v>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88"/>
      <c r="D142" s="12"/>
      <c r="E142" s="16">
        <f t="shared" si="6"/>
        <v>0</v>
      </c>
      <c r="F142" s="159"/>
      <c r="G142" s="159"/>
      <c r="H142" s="159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88">
        <v>0</v>
      </c>
      <c r="D143" s="12">
        <v>0</v>
      </c>
      <c r="E143" s="16">
        <f t="shared" si="6"/>
        <v>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88">
        <v>0</v>
      </c>
      <c r="D144" s="12">
        <v>0</v>
      </c>
      <c r="E144" s="16">
        <f t="shared" si="6"/>
        <v>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88">
        <v>0</v>
      </c>
      <c r="D145" s="12">
        <v>0</v>
      </c>
      <c r="E145" s="16">
        <f t="shared" si="6"/>
        <v>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88">
        <v>0</v>
      </c>
      <c r="D146" s="12">
        <v>0</v>
      </c>
      <c r="E146" s="16">
        <f t="shared" si="6"/>
        <v>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88">
        <v>0</v>
      </c>
      <c r="D147" s="12">
        <v>0</v>
      </c>
      <c r="E147" s="16">
        <f t="shared" si="6"/>
        <v>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88">
        <v>0</v>
      </c>
      <c r="D148" s="12">
        <v>0</v>
      </c>
      <c r="E148" s="16">
        <f t="shared" si="6"/>
        <v>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88">
        <v>0</v>
      </c>
      <c r="D149" s="12">
        <v>0</v>
      </c>
      <c r="E149" s="16">
        <f t="shared" si="6"/>
        <v>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88">
        <v>0</v>
      </c>
      <c r="D150" s="12">
        <v>0</v>
      </c>
      <c r="E150" s="16">
        <f t="shared" si="6"/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88">
        <v>0</v>
      </c>
      <c r="D151" s="12">
        <v>0</v>
      </c>
      <c r="E151" s="16">
        <f t="shared" si="6"/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88">
        <v>0</v>
      </c>
      <c r="D152" s="12">
        <v>0</v>
      </c>
      <c r="E152" s="16">
        <f t="shared" si="6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88">
        <v>0</v>
      </c>
      <c r="D153" s="12">
        <v>0</v>
      </c>
      <c r="E153" s="16">
        <f t="shared" si="6"/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88">
        <v>0</v>
      </c>
      <c r="D154" s="12">
        <v>0</v>
      </c>
      <c r="E154" s="16">
        <f t="shared" si="6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88">
        <v>0</v>
      </c>
      <c r="D155" s="12">
        <v>0</v>
      </c>
      <c r="E155" s="16">
        <f t="shared" si="6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88">
        <v>0</v>
      </c>
      <c r="D156" s="12">
        <v>0</v>
      </c>
      <c r="E156" s="16">
        <f t="shared" si="6"/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88">
        <v>0</v>
      </c>
      <c r="D157" s="12">
        <v>0</v>
      </c>
      <c r="E157" s="16">
        <f t="shared" si="6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88">
        <v>0</v>
      </c>
      <c r="D158" s="12">
        <v>0</v>
      </c>
      <c r="E158" s="16">
        <f t="shared" si="6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88">
        <v>0</v>
      </c>
      <c r="D159" s="12">
        <v>0</v>
      </c>
      <c r="E159" s="16">
        <f t="shared" si="6"/>
        <v>0</v>
      </c>
      <c r="F159" s="159"/>
      <c r="G159" s="159"/>
      <c r="H159" s="159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88">
        <v>0</v>
      </c>
      <c r="D160" s="12">
        <v>0</v>
      </c>
      <c r="E160" s="16">
        <f t="shared" si="6"/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88"/>
      <c r="D161" s="12"/>
      <c r="E161" s="16">
        <f t="shared" si="6"/>
        <v>0</v>
      </c>
      <c r="F161" s="159"/>
      <c r="G161" s="159"/>
      <c r="H161" s="159"/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88"/>
      <c r="D162" s="12"/>
      <c r="E162" s="16">
        <f t="shared" si="6"/>
        <v>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88"/>
      <c r="D163" s="12"/>
      <c r="E163" s="16">
        <f t="shared" si="6"/>
        <v>0</v>
      </c>
      <c r="F163" s="159"/>
      <c r="G163" s="159"/>
      <c r="H163" s="159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88"/>
      <c r="D164" s="12"/>
      <c r="E164" s="16">
        <f t="shared" si="6"/>
        <v>0</v>
      </c>
      <c r="F164" s="159"/>
      <c r="G164" s="159"/>
      <c r="H164" s="159"/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88"/>
      <c r="D165" s="12"/>
      <c r="E165" s="16">
        <f t="shared" si="6"/>
        <v>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88">
        <v>0</v>
      </c>
      <c r="D166" s="12">
        <v>0</v>
      </c>
      <c r="E166" s="16">
        <f t="shared" si="6"/>
        <v>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88">
        <v>0</v>
      </c>
      <c r="D167" s="12">
        <v>0</v>
      </c>
      <c r="E167" s="16">
        <f t="shared" si="6"/>
        <v>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88">
        <v>0</v>
      </c>
      <c r="D168" s="12">
        <v>0</v>
      </c>
      <c r="E168" s="16">
        <f t="shared" si="6"/>
        <v>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88"/>
      <c r="D169" s="12"/>
      <c r="E169" s="16">
        <f t="shared" si="6"/>
        <v>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88"/>
      <c r="D170" s="12"/>
      <c r="E170" s="16">
        <f t="shared" si="6"/>
        <v>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88"/>
      <c r="D171" s="12"/>
      <c r="E171" s="16">
        <f t="shared" si="6"/>
        <v>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f>SUM(C173:C180)</f>
        <v>0</v>
      </c>
      <c r="D172" s="28">
        <v>0</v>
      </c>
      <c r="E172" s="55">
        <f>SUM(E173:E180)</f>
        <v>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88">
        <v>0</v>
      </c>
      <c r="D173" s="12">
        <v>0</v>
      </c>
      <c r="E173" s="16">
        <f>C173*D173</f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88">
        <v>0</v>
      </c>
      <c r="D174" s="12">
        <v>0</v>
      </c>
      <c r="E174" s="16">
        <f t="shared" ref="E174:E180" si="7">C174*D174</f>
        <v>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88"/>
      <c r="D175" s="12"/>
      <c r="E175" s="16">
        <f t="shared" si="7"/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88">
        <v>0</v>
      </c>
      <c r="D176" s="12">
        <v>0</v>
      </c>
      <c r="E176" s="16">
        <f t="shared" si="7"/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88">
        <v>0</v>
      </c>
      <c r="D177" s="12">
        <v>0</v>
      </c>
      <c r="E177" s="16">
        <f t="shared" si="7"/>
        <v>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88">
        <v>0</v>
      </c>
      <c r="D178" s="12">
        <v>0</v>
      </c>
      <c r="E178" s="16">
        <f t="shared" si="7"/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88">
        <v>0</v>
      </c>
      <c r="D179" s="12">
        <v>0</v>
      </c>
      <c r="E179" s="16">
        <f t="shared" si="7"/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88">
        <v>0</v>
      </c>
      <c r="D180" s="12">
        <v>0</v>
      </c>
      <c r="E180" s="16">
        <f t="shared" si="7"/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111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55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16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16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16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16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16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55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16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55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16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16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16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16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16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16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16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46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16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16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16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11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98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16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16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16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16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16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16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16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16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16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16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16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16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16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16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16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16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16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16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16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46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16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0">
        <f>C15+C27</f>
        <v>0</v>
      </c>
      <c r="D225" s="14"/>
      <c r="E225" s="14">
        <f>E15+E27</f>
        <v>0</v>
      </c>
      <c r="F225" s="188">
        <f>SUM(F15:F224)</f>
        <v>0</v>
      </c>
      <c r="G225" s="188"/>
      <c r="H225" s="188">
        <f t="shared" ref="H225:K225" si="8">SUM(H15:H224)</f>
        <v>0</v>
      </c>
      <c r="I225" s="188">
        <f t="shared" si="8"/>
        <v>0</v>
      </c>
      <c r="J225" s="188"/>
      <c r="K225" s="188">
        <f t="shared" si="8"/>
        <v>0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3">
      <c r="B228" s="10"/>
      <c r="C228" s="17"/>
      <c r="D228" s="53"/>
      <c r="E228" s="52"/>
      <c r="F228" s="50"/>
    </row>
    <row r="229" spans="1:11" x14ac:dyDescent="0.25">
      <c r="C229" s="89">
        <f>'[11]01144'!$C$224</f>
        <v>235</v>
      </c>
      <c r="E229" s="9">
        <f>'[11]01144'!$E$224</f>
        <v>1269700</v>
      </c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58" fitToHeight="10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30"/>
  <sheetViews>
    <sheetView view="pageBreakPreview" topLeftCell="A8" zoomScaleNormal="100" zoomScaleSheetLayoutView="100" workbookViewId="0">
      <selection activeCell="G111" sqref="G111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  <col min="10" max="10" width="17.42578125" customWidth="1"/>
  </cols>
  <sheetData>
    <row r="1" spans="1:12" ht="16.5" hidden="1" x14ac:dyDescent="0.25">
      <c r="A1" s="105"/>
      <c r="B1" s="106"/>
      <c r="C1" s="5"/>
      <c r="D1" s="104"/>
      <c r="E1" s="104"/>
    </row>
    <row r="2" spans="1:12" ht="16.5" hidden="1" x14ac:dyDescent="0.25">
      <c r="A2" s="105"/>
      <c r="B2" s="106"/>
      <c r="C2" s="5"/>
      <c r="D2" s="104"/>
      <c r="E2" s="104"/>
    </row>
    <row r="3" spans="1:12" ht="18" hidden="1" customHeight="1" x14ac:dyDescent="0.25">
      <c r="A3" s="102"/>
      <c r="B3" s="103"/>
      <c r="C3" s="5"/>
      <c r="D3" s="104"/>
      <c r="E3" s="104"/>
    </row>
    <row r="4" spans="1:12" ht="17.25" hidden="1" customHeight="1" x14ac:dyDescent="0.25">
      <c r="A4" s="102"/>
      <c r="B4" s="93"/>
      <c r="C4" s="5"/>
      <c r="D4" s="104"/>
      <c r="E4" s="104"/>
    </row>
    <row r="5" spans="1:12" ht="17.25" hidden="1" customHeight="1" x14ac:dyDescent="0.25">
      <c r="A5" s="1"/>
      <c r="B5" s="1"/>
      <c r="C5" s="5"/>
      <c r="D5" s="7"/>
      <c r="E5" s="8"/>
    </row>
    <row r="6" spans="1:12" ht="17.25" hidden="1" customHeight="1" x14ac:dyDescent="0.25">
      <c r="A6" s="1"/>
      <c r="B6" s="1"/>
      <c r="C6" s="5"/>
      <c r="D6" s="7"/>
      <c r="E6" s="8"/>
    </row>
    <row r="7" spans="1:12" ht="16.5" hidden="1" x14ac:dyDescent="0.25">
      <c r="A7" s="1"/>
      <c r="B7" s="1"/>
      <c r="C7" s="5"/>
      <c r="D7" s="104"/>
      <c r="E7" s="104"/>
    </row>
    <row r="8" spans="1:12" ht="15.75" x14ac:dyDescent="0.25">
      <c r="A8" s="1"/>
      <c r="B8" s="1"/>
      <c r="C8" s="5"/>
      <c r="D8" s="7"/>
      <c r="E8" s="7"/>
    </row>
    <row r="9" spans="1:12" ht="30" customHeight="1" x14ac:dyDescent="0.25">
      <c r="A9" s="237" t="s">
        <v>381</v>
      </c>
      <c r="B9" s="237"/>
      <c r="C9" s="237"/>
      <c r="D9" s="237"/>
      <c r="E9" s="237"/>
    </row>
    <row r="10" spans="1:12" ht="15" customHeight="1" x14ac:dyDescent="0.25">
      <c r="A10" s="237" t="s">
        <v>380</v>
      </c>
      <c r="B10" s="237"/>
      <c r="C10" s="237"/>
      <c r="D10" s="237"/>
      <c r="E10" s="237"/>
    </row>
    <row r="11" spans="1:12" ht="15.75" x14ac:dyDescent="0.25">
      <c r="A11" s="38"/>
      <c r="B11" s="38"/>
      <c r="C11" s="38"/>
      <c r="D11" s="108"/>
      <c r="E11" s="108"/>
      <c r="G11" s="50"/>
      <c r="H11" s="50"/>
      <c r="I11" s="50"/>
      <c r="J11" s="50"/>
    </row>
    <row r="12" spans="1:12" ht="15.75" x14ac:dyDescent="0.25">
      <c r="A12" s="2"/>
      <c r="B12" s="2"/>
      <c r="C12" s="3"/>
      <c r="D12" s="6"/>
      <c r="E12" s="18" t="s">
        <v>341</v>
      </c>
      <c r="G12" s="50" t="s">
        <v>406</v>
      </c>
      <c r="H12" s="50"/>
      <c r="I12" s="50" t="s">
        <v>408</v>
      </c>
      <c r="J12" s="50"/>
    </row>
    <row r="13" spans="1:12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22" t="s">
        <v>346</v>
      </c>
      <c r="F13" s="20" t="s">
        <v>344</v>
      </c>
      <c r="G13" s="21" t="s">
        <v>345</v>
      </c>
      <c r="H13" s="22" t="s">
        <v>346</v>
      </c>
      <c r="I13" s="20" t="s">
        <v>344</v>
      </c>
      <c r="J13" s="21" t="s">
        <v>345</v>
      </c>
      <c r="K13" s="193" t="s">
        <v>346</v>
      </c>
    </row>
    <row r="14" spans="1:12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09">
        <v>5</v>
      </c>
      <c r="F14" s="159"/>
      <c r="G14" s="159"/>
      <c r="H14" s="159"/>
      <c r="I14" s="159"/>
      <c r="J14" s="159"/>
      <c r="K14" s="159"/>
      <c r="L14" s="159"/>
    </row>
    <row r="15" spans="1:12" x14ac:dyDescent="0.25">
      <c r="A15" s="41" t="s">
        <v>2</v>
      </c>
      <c r="B15" s="42" t="s">
        <v>3</v>
      </c>
      <c r="C15" s="43">
        <f>C16</f>
        <v>1</v>
      </c>
      <c r="D15" s="64"/>
      <c r="E15" s="43">
        <f>E16+E26</f>
        <v>288000</v>
      </c>
      <c r="F15" s="159"/>
      <c r="G15" s="159"/>
      <c r="H15" s="159">
        <f t="shared" ref="H15:H71" si="0">F15*G15</f>
        <v>0</v>
      </c>
      <c r="I15" s="159"/>
      <c r="J15" s="159"/>
      <c r="K15" s="159">
        <f t="shared" ref="K15:K78" si="1">I15*J15</f>
        <v>0</v>
      </c>
      <c r="L15" s="159"/>
    </row>
    <row r="16" spans="1:12" x14ac:dyDescent="0.25">
      <c r="A16" s="25" t="s">
        <v>4</v>
      </c>
      <c r="B16" s="26" t="s">
        <v>5</v>
      </c>
      <c r="C16" s="27">
        <f>SUM(C17:C25)</f>
        <v>1</v>
      </c>
      <c r="D16" s="28">
        <v>0</v>
      </c>
      <c r="E16" s="28">
        <f>SUM(E17:E25)</f>
        <v>280000</v>
      </c>
      <c r="F16" s="159"/>
      <c r="G16" s="159"/>
      <c r="H16" s="159">
        <f t="shared" si="0"/>
        <v>0</v>
      </c>
      <c r="I16" s="159"/>
      <c r="J16" s="159"/>
      <c r="K16" s="159">
        <f t="shared" si="1"/>
        <v>0</v>
      </c>
      <c r="L16" s="159"/>
    </row>
    <row r="17" spans="1:12" x14ac:dyDescent="0.25">
      <c r="A17" s="15">
        <v>16529</v>
      </c>
      <c r="B17" s="40" t="s">
        <v>6</v>
      </c>
      <c r="C17" s="11">
        <v>0</v>
      </c>
      <c r="D17" s="12">
        <v>0</v>
      </c>
      <c r="E17" s="16">
        <f t="shared" ref="E17" si="2">C17*D17</f>
        <v>0</v>
      </c>
      <c r="F17" s="159"/>
      <c r="G17" s="159"/>
      <c r="H17" s="159">
        <f t="shared" si="0"/>
        <v>0</v>
      </c>
      <c r="I17" s="159"/>
      <c r="J17" s="159"/>
      <c r="K17" s="159">
        <f t="shared" si="1"/>
        <v>0</v>
      </c>
      <c r="L17" s="159"/>
    </row>
    <row r="18" spans="1:12" x14ac:dyDescent="0.25">
      <c r="A18" s="15">
        <v>16529</v>
      </c>
      <c r="B18" s="40" t="s">
        <v>7</v>
      </c>
      <c r="C18" s="11"/>
      <c r="D18" s="12"/>
      <c r="E18" s="16">
        <f>C18*D18</f>
        <v>0</v>
      </c>
      <c r="F18" s="159"/>
      <c r="G18" s="159"/>
      <c r="H18" s="159">
        <f t="shared" si="0"/>
        <v>0</v>
      </c>
      <c r="I18" s="159"/>
      <c r="J18" s="159"/>
      <c r="K18" s="159">
        <f t="shared" si="1"/>
        <v>0</v>
      </c>
      <c r="L18" s="159"/>
    </row>
    <row r="19" spans="1:12" x14ac:dyDescent="0.25">
      <c r="A19" s="15">
        <v>16529</v>
      </c>
      <c r="B19" s="40" t="s">
        <v>11</v>
      </c>
      <c r="C19" s="11">
        <v>0</v>
      </c>
      <c r="D19" s="12">
        <v>0</v>
      </c>
      <c r="E19" s="16">
        <f t="shared" ref="E19:E26" si="3">C19*D19</f>
        <v>0</v>
      </c>
      <c r="F19" s="159"/>
      <c r="G19" s="159"/>
      <c r="H19" s="159">
        <f t="shared" si="0"/>
        <v>0</v>
      </c>
      <c r="I19" s="159"/>
      <c r="J19" s="159"/>
      <c r="K19" s="159">
        <f t="shared" si="1"/>
        <v>0</v>
      </c>
      <c r="L19" s="159"/>
    </row>
    <row r="20" spans="1:12" x14ac:dyDescent="0.25">
      <c r="A20" s="15">
        <v>16529</v>
      </c>
      <c r="B20" s="40" t="s">
        <v>8</v>
      </c>
      <c r="C20" s="11">
        <v>1</v>
      </c>
      <c r="D20" s="12">
        <v>280000</v>
      </c>
      <c r="E20" s="16">
        <f t="shared" si="3"/>
        <v>280000</v>
      </c>
      <c r="F20" s="159"/>
      <c r="G20" s="159"/>
      <c r="H20" s="159">
        <f t="shared" si="0"/>
        <v>0</v>
      </c>
      <c r="I20" s="159"/>
      <c r="J20" s="159"/>
      <c r="K20" s="159">
        <f t="shared" si="1"/>
        <v>0</v>
      </c>
      <c r="L20" s="159"/>
    </row>
    <row r="21" spans="1:12" x14ac:dyDescent="0.25">
      <c r="A21" s="15">
        <v>16529</v>
      </c>
      <c r="B21" s="40" t="s">
        <v>9</v>
      </c>
      <c r="C21" s="11">
        <v>0</v>
      </c>
      <c r="D21" s="12">
        <v>0</v>
      </c>
      <c r="E21" s="16">
        <f t="shared" si="3"/>
        <v>0</v>
      </c>
      <c r="F21" s="159"/>
      <c r="G21" s="159"/>
      <c r="H21" s="159">
        <f t="shared" si="0"/>
        <v>0</v>
      </c>
      <c r="I21" s="159"/>
      <c r="J21" s="159"/>
      <c r="K21" s="159">
        <f t="shared" si="1"/>
        <v>0</v>
      </c>
      <c r="L21" s="159"/>
    </row>
    <row r="22" spans="1:12" x14ac:dyDescent="0.25">
      <c r="A22" s="15">
        <v>16529</v>
      </c>
      <c r="B22" s="39" t="s">
        <v>292</v>
      </c>
      <c r="C22" s="11">
        <v>0</v>
      </c>
      <c r="D22" s="12">
        <v>0</v>
      </c>
      <c r="E22" s="16">
        <f t="shared" si="3"/>
        <v>0</v>
      </c>
      <c r="F22" s="159"/>
      <c r="G22" s="159"/>
      <c r="H22" s="159">
        <f t="shared" si="0"/>
        <v>0</v>
      </c>
      <c r="I22" s="159"/>
      <c r="J22" s="159"/>
      <c r="K22" s="159">
        <f t="shared" si="1"/>
        <v>0</v>
      </c>
      <c r="L22" s="159"/>
    </row>
    <row r="23" spans="1:12" x14ac:dyDescent="0.25">
      <c r="A23" s="15">
        <v>16529</v>
      </c>
      <c r="B23" s="40" t="s">
        <v>10</v>
      </c>
      <c r="C23" s="11">
        <v>0</v>
      </c>
      <c r="D23" s="12">
        <v>0</v>
      </c>
      <c r="E23" s="16">
        <f t="shared" si="3"/>
        <v>0</v>
      </c>
      <c r="F23" s="159"/>
      <c r="G23" s="159"/>
      <c r="H23" s="159">
        <f t="shared" si="0"/>
        <v>0</v>
      </c>
      <c r="I23" s="159"/>
      <c r="J23" s="159"/>
      <c r="K23" s="159">
        <f t="shared" si="1"/>
        <v>0</v>
      </c>
      <c r="L23" s="159"/>
    </row>
    <row r="24" spans="1:12" x14ac:dyDescent="0.25">
      <c r="A24" s="15">
        <v>16529</v>
      </c>
      <c r="B24" s="13" t="s">
        <v>294</v>
      </c>
      <c r="C24" s="11">
        <v>0</v>
      </c>
      <c r="D24" s="12">
        <v>0</v>
      </c>
      <c r="E24" s="16">
        <f t="shared" si="3"/>
        <v>0</v>
      </c>
      <c r="F24" s="159"/>
      <c r="G24" s="159"/>
      <c r="H24" s="159">
        <f t="shared" si="0"/>
        <v>0</v>
      </c>
      <c r="I24" s="159"/>
      <c r="J24" s="159"/>
      <c r="K24" s="159">
        <f t="shared" si="1"/>
        <v>0</v>
      </c>
      <c r="L24" s="159"/>
    </row>
    <row r="25" spans="1:12" x14ac:dyDescent="0.25">
      <c r="A25" s="15">
        <v>16529</v>
      </c>
      <c r="B25" s="40" t="s">
        <v>326</v>
      </c>
      <c r="C25" s="11">
        <v>0</v>
      </c>
      <c r="D25" s="12"/>
      <c r="E25" s="16">
        <f t="shared" si="3"/>
        <v>0</v>
      </c>
      <c r="F25" s="159"/>
      <c r="G25" s="159"/>
      <c r="H25" s="159">
        <f t="shared" si="0"/>
        <v>0</v>
      </c>
      <c r="I25" s="159"/>
      <c r="J25" s="159"/>
      <c r="K25" s="159">
        <f t="shared" si="1"/>
        <v>0</v>
      </c>
      <c r="L25" s="159"/>
    </row>
    <row r="26" spans="1:12" x14ac:dyDescent="0.25">
      <c r="A26" s="25">
        <v>1652902</v>
      </c>
      <c r="B26" s="54" t="s">
        <v>327</v>
      </c>
      <c r="C26" s="31">
        <v>1</v>
      </c>
      <c r="D26" s="28">
        <v>8000</v>
      </c>
      <c r="E26" s="65">
        <f t="shared" si="3"/>
        <v>8000</v>
      </c>
      <c r="F26" s="159"/>
      <c r="G26" s="159"/>
      <c r="H26" s="159">
        <f t="shared" si="0"/>
        <v>0</v>
      </c>
      <c r="I26" s="159"/>
      <c r="J26" s="159"/>
      <c r="K26" s="159">
        <f t="shared" si="1"/>
        <v>0</v>
      </c>
      <c r="L26" s="159"/>
    </row>
    <row r="27" spans="1:12" ht="25.5" x14ac:dyDescent="0.25">
      <c r="A27" s="41" t="s">
        <v>12</v>
      </c>
      <c r="B27" s="42" t="s">
        <v>13</v>
      </c>
      <c r="C27" s="63">
        <f>C28+C62+C88+C109+C135+C172+C95</f>
        <v>195</v>
      </c>
      <c r="D27" s="43">
        <v>0</v>
      </c>
      <c r="E27" s="110">
        <f>E28+E62+E88+E109+E135+E172+E95</f>
        <v>764900</v>
      </c>
      <c r="F27" s="159"/>
      <c r="G27" s="159"/>
      <c r="H27" s="159">
        <f t="shared" si="0"/>
        <v>0</v>
      </c>
      <c r="I27" s="159"/>
      <c r="J27" s="159"/>
      <c r="K27" s="159">
        <f t="shared" si="1"/>
        <v>0</v>
      </c>
      <c r="L27" s="159"/>
    </row>
    <row r="28" spans="1:12" x14ac:dyDescent="0.25">
      <c r="A28" s="25">
        <v>1653501</v>
      </c>
      <c r="B28" s="26" t="s">
        <v>14</v>
      </c>
      <c r="C28" s="31">
        <f>SUM(C29:C61)</f>
        <v>94</v>
      </c>
      <c r="D28" s="32">
        <v>0</v>
      </c>
      <c r="E28" s="46">
        <f>SUM(E29:E61)</f>
        <v>189500</v>
      </c>
      <c r="F28" s="159"/>
      <c r="G28" s="159"/>
      <c r="H28" s="159">
        <f t="shared" si="0"/>
        <v>0</v>
      </c>
      <c r="I28" s="159"/>
      <c r="J28" s="159"/>
      <c r="K28" s="159">
        <f t="shared" si="1"/>
        <v>0</v>
      </c>
      <c r="L28" s="159"/>
    </row>
    <row r="29" spans="1:12" x14ac:dyDescent="0.25">
      <c r="A29" s="15">
        <v>1653501001</v>
      </c>
      <c r="B29" s="13" t="s">
        <v>15</v>
      </c>
      <c r="C29" s="11">
        <v>5</v>
      </c>
      <c r="D29" s="12">
        <v>3000</v>
      </c>
      <c r="E29" s="16">
        <f t="shared" ref="E29:E92" si="4">C29*D29</f>
        <v>15000</v>
      </c>
      <c r="F29" s="159"/>
      <c r="G29" s="159"/>
      <c r="H29" s="159">
        <f t="shared" si="0"/>
        <v>0</v>
      </c>
      <c r="I29" s="159"/>
      <c r="J29" s="159"/>
      <c r="K29" s="159">
        <f t="shared" si="1"/>
        <v>0</v>
      </c>
      <c r="L29" s="159"/>
    </row>
    <row r="30" spans="1:12" x14ac:dyDescent="0.25">
      <c r="A30" s="15">
        <v>1653501002</v>
      </c>
      <c r="B30" s="13" t="s">
        <v>16</v>
      </c>
      <c r="C30" s="11">
        <v>0</v>
      </c>
      <c r="D30" s="12">
        <v>0</v>
      </c>
      <c r="E30" s="16">
        <f t="shared" si="4"/>
        <v>0</v>
      </c>
      <c r="F30" s="159"/>
      <c r="G30" s="159"/>
      <c r="H30" s="159">
        <f t="shared" si="0"/>
        <v>0</v>
      </c>
      <c r="I30" s="159"/>
      <c r="J30" s="159"/>
      <c r="K30" s="159">
        <f t="shared" si="1"/>
        <v>0</v>
      </c>
      <c r="L30" s="159"/>
    </row>
    <row r="31" spans="1:12" x14ac:dyDescent="0.25">
      <c r="A31" s="15">
        <v>1653501003</v>
      </c>
      <c r="B31" s="13" t="s">
        <v>17</v>
      </c>
      <c r="C31" s="11">
        <v>5</v>
      </c>
      <c r="D31" s="12">
        <v>1500</v>
      </c>
      <c r="E31" s="16">
        <f t="shared" si="4"/>
        <v>7500</v>
      </c>
      <c r="F31" s="159"/>
      <c r="G31" s="159"/>
      <c r="H31" s="159">
        <f t="shared" si="0"/>
        <v>0</v>
      </c>
      <c r="I31" s="159"/>
      <c r="J31" s="159"/>
      <c r="K31" s="159">
        <f t="shared" si="1"/>
        <v>0</v>
      </c>
      <c r="L31" s="159"/>
    </row>
    <row r="32" spans="1:12" x14ac:dyDescent="0.25">
      <c r="A32" s="15">
        <v>1653501004</v>
      </c>
      <c r="B32" s="13" t="s">
        <v>18</v>
      </c>
      <c r="C32" s="11">
        <v>10</v>
      </c>
      <c r="D32" s="12">
        <v>1000</v>
      </c>
      <c r="E32" s="16">
        <f t="shared" si="4"/>
        <v>10000</v>
      </c>
      <c r="F32" s="159"/>
      <c r="G32" s="159"/>
      <c r="H32" s="159">
        <f t="shared" si="0"/>
        <v>0</v>
      </c>
      <c r="I32" s="159"/>
      <c r="J32" s="159"/>
      <c r="K32" s="159">
        <f t="shared" si="1"/>
        <v>0</v>
      </c>
      <c r="L32" s="159"/>
    </row>
    <row r="33" spans="1:12" x14ac:dyDescent="0.25">
      <c r="A33" s="15">
        <v>1653501005</v>
      </c>
      <c r="B33" s="13" t="s">
        <v>328</v>
      </c>
      <c r="C33" s="11">
        <v>0</v>
      </c>
      <c r="D33" s="12">
        <v>0</v>
      </c>
      <c r="E33" s="16">
        <f t="shared" si="4"/>
        <v>0</v>
      </c>
      <c r="F33" s="159"/>
      <c r="G33" s="159"/>
      <c r="H33" s="159">
        <f t="shared" si="0"/>
        <v>0</v>
      </c>
      <c r="I33" s="159"/>
      <c r="J33" s="159"/>
      <c r="K33" s="159">
        <f t="shared" si="1"/>
        <v>0</v>
      </c>
      <c r="L33" s="159"/>
    </row>
    <row r="34" spans="1:12" x14ac:dyDescent="0.25">
      <c r="A34" s="15">
        <v>1653501006</v>
      </c>
      <c r="B34" s="13" t="s">
        <v>19</v>
      </c>
      <c r="C34" s="11">
        <v>6</v>
      </c>
      <c r="D34" s="12">
        <v>2000</v>
      </c>
      <c r="E34" s="16">
        <f t="shared" si="4"/>
        <v>12000</v>
      </c>
      <c r="F34" s="159"/>
      <c r="G34" s="159"/>
      <c r="H34" s="159">
        <f t="shared" si="0"/>
        <v>0</v>
      </c>
      <c r="I34" s="159"/>
      <c r="J34" s="159"/>
      <c r="K34" s="159">
        <f t="shared" si="1"/>
        <v>0</v>
      </c>
      <c r="L34" s="159"/>
    </row>
    <row r="35" spans="1:12" x14ac:dyDescent="0.25">
      <c r="A35" s="15">
        <v>1653501007</v>
      </c>
      <c r="B35" s="13" t="s">
        <v>20</v>
      </c>
      <c r="C35" s="11">
        <v>20</v>
      </c>
      <c r="D35" s="12">
        <v>1000</v>
      </c>
      <c r="E35" s="16">
        <f t="shared" si="4"/>
        <v>20000</v>
      </c>
      <c r="F35" s="159"/>
      <c r="G35" s="159"/>
      <c r="H35" s="159">
        <f t="shared" si="0"/>
        <v>0</v>
      </c>
      <c r="I35" s="159"/>
      <c r="J35" s="159"/>
      <c r="K35" s="159">
        <f t="shared" si="1"/>
        <v>0</v>
      </c>
      <c r="L35" s="159"/>
    </row>
    <row r="36" spans="1:12" x14ac:dyDescent="0.25">
      <c r="A36" s="15">
        <v>1653501008</v>
      </c>
      <c r="B36" s="13" t="s">
        <v>21</v>
      </c>
      <c r="C36" s="11">
        <v>0</v>
      </c>
      <c r="D36" s="12">
        <v>0</v>
      </c>
      <c r="E36" s="16">
        <f t="shared" si="4"/>
        <v>0</v>
      </c>
      <c r="F36" s="159"/>
      <c r="G36" s="159"/>
      <c r="H36" s="159">
        <f t="shared" si="0"/>
        <v>0</v>
      </c>
      <c r="I36" s="159"/>
      <c r="J36" s="159"/>
      <c r="K36" s="159">
        <f t="shared" si="1"/>
        <v>0</v>
      </c>
      <c r="L36" s="159"/>
    </row>
    <row r="37" spans="1:12" x14ac:dyDescent="0.25">
      <c r="A37" s="15">
        <v>1653501009</v>
      </c>
      <c r="B37" s="13" t="s">
        <v>276</v>
      </c>
      <c r="C37" s="11">
        <v>6</v>
      </c>
      <c r="D37" s="12">
        <v>3000</v>
      </c>
      <c r="E37" s="16">
        <f t="shared" si="4"/>
        <v>18000</v>
      </c>
      <c r="F37" s="159"/>
      <c r="G37" s="159"/>
      <c r="H37" s="159">
        <f t="shared" si="0"/>
        <v>0</v>
      </c>
      <c r="I37" s="159"/>
      <c r="J37" s="159"/>
      <c r="K37" s="159">
        <f t="shared" si="1"/>
        <v>0</v>
      </c>
      <c r="L37" s="159"/>
    </row>
    <row r="38" spans="1:12" x14ac:dyDescent="0.25">
      <c r="A38" s="15">
        <v>1653501010</v>
      </c>
      <c r="B38" s="13" t="s">
        <v>22</v>
      </c>
      <c r="C38" s="11">
        <v>3</v>
      </c>
      <c r="D38" s="12">
        <v>5000</v>
      </c>
      <c r="E38" s="16">
        <f t="shared" si="4"/>
        <v>15000</v>
      </c>
      <c r="F38" s="159"/>
      <c r="G38" s="159"/>
      <c r="H38" s="159">
        <f t="shared" si="0"/>
        <v>0</v>
      </c>
      <c r="I38" s="159"/>
      <c r="J38" s="159"/>
      <c r="K38" s="159">
        <f t="shared" si="1"/>
        <v>0</v>
      </c>
      <c r="L38" s="159"/>
    </row>
    <row r="39" spans="1:12" x14ac:dyDescent="0.25">
      <c r="A39" s="15">
        <v>1653501011</v>
      </c>
      <c r="B39" s="13" t="s">
        <v>23</v>
      </c>
      <c r="C39" s="11">
        <v>10</v>
      </c>
      <c r="D39" s="12">
        <v>1000</v>
      </c>
      <c r="E39" s="16">
        <f t="shared" si="4"/>
        <v>10000</v>
      </c>
      <c r="F39" s="159"/>
      <c r="G39" s="159"/>
      <c r="H39" s="159">
        <f t="shared" si="0"/>
        <v>0</v>
      </c>
      <c r="I39" s="159"/>
      <c r="J39" s="159"/>
      <c r="K39" s="159">
        <f t="shared" si="1"/>
        <v>0</v>
      </c>
      <c r="L39" s="159"/>
    </row>
    <row r="40" spans="1:12" x14ac:dyDescent="0.25">
      <c r="A40" s="15">
        <v>1653501012</v>
      </c>
      <c r="B40" s="13" t="s">
        <v>24</v>
      </c>
      <c r="C40" s="11">
        <v>10</v>
      </c>
      <c r="D40" s="12">
        <v>1500</v>
      </c>
      <c r="E40" s="16">
        <f t="shared" si="4"/>
        <v>15000</v>
      </c>
      <c r="F40" s="159"/>
      <c r="G40" s="159"/>
      <c r="H40" s="159">
        <f t="shared" si="0"/>
        <v>0</v>
      </c>
      <c r="I40" s="159"/>
      <c r="J40" s="159"/>
      <c r="K40" s="159">
        <f t="shared" si="1"/>
        <v>0</v>
      </c>
      <c r="L40" s="159"/>
    </row>
    <row r="41" spans="1:12" x14ac:dyDescent="0.25">
      <c r="A41" s="15">
        <v>1653501013</v>
      </c>
      <c r="B41" s="13" t="s">
        <v>25</v>
      </c>
      <c r="C41" s="11">
        <v>2</v>
      </c>
      <c r="D41" s="12">
        <v>5000</v>
      </c>
      <c r="E41" s="16">
        <f t="shared" si="4"/>
        <v>10000</v>
      </c>
      <c r="F41" s="159"/>
      <c r="G41" s="159"/>
      <c r="H41" s="159">
        <f t="shared" si="0"/>
        <v>0</v>
      </c>
      <c r="I41" s="159"/>
      <c r="J41" s="159"/>
      <c r="K41" s="159">
        <f t="shared" si="1"/>
        <v>0</v>
      </c>
      <c r="L41" s="159"/>
    </row>
    <row r="42" spans="1:12" x14ac:dyDescent="0.25">
      <c r="A42" s="15">
        <v>1653501014</v>
      </c>
      <c r="B42" s="13" t="s">
        <v>26</v>
      </c>
      <c r="C42" s="11">
        <v>2</v>
      </c>
      <c r="D42" s="12">
        <v>3000</v>
      </c>
      <c r="E42" s="16">
        <f t="shared" si="4"/>
        <v>6000</v>
      </c>
      <c r="F42" s="159"/>
      <c r="G42" s="159"/>
      <c r="H42" s="159">
        <f t="shared" si="0"/>
        <v>0</v>
      </c>
      <c r="I42" s="159"/>
      <c r="J42" s="159"/>
      <c r="K42" s="159">
        <f t="shared" si="1"/>
        <v>0</v>
      </c>
      <c r="L42" s="159"/>
    </row>
    <row r="43" spans="1:12" x14ac:dyDescent="0.25">
      <c r="A43" s="15">
        <v>1653501015</v>
      </c>
      <c r="B43" s="13" t="s">
        <v>27</v>
      </c>
      <c r="C43" s="11">
        <v>3</v>
      </c>
      <c r="D43" s="12">
        <v>3000</v>
      </c>
      <c r="E43" s="16">
        <f t="shared" si="4"/>
        <v>9000</v>
      </c>
      <c r="F43" s="159"/>
      <c r="G43" s="159"/>
      <c r="H43" s="159">
        <f t="shared" si="0"/>
        <v>0</v>
      </c>
      <c r="I43" s="159"/>
      <c r="J43" s="159"/>
      <c r="K43" s="159">
        <f t="shared" si="1"/>
        <v>0</v>
      </c>
      <c r="L43" s="159"/>
    </row>
    <row r="44" spans="1:12" x14ac:dyDescent="0.25">
      <c r="A44" s="15">
        <v>1653501016</v>
      </c>
      <c r="B44" s="13" t="s">
        <v>28</v>
      </c>
      <c r="C44" s="11">
        <v>0</v>
      </c>
      <c r="D44" s="12">
        <v>0</v>
      </c>
      <c r="E44" s="16">
        <f t="shared" si="4"/>
        <v>0</v>
      </c>
      <c r="F44" s="159"/>
      <c r="G44" s="159"/>
      <c r="H44" s="159">
        <f t="shared" si="0"/>
        <v>0</v>
      </c>
      <c r="I44" s="159"/>
      <c r="J44" s="159"/>
      <c r="K44" s="159">
        <f t="shared" si="1"/>
        <v>0</v>
      </c>
      <c r="L44" s="159"/>
    </row>
    <row r="45" spans="1:12" x14ac:dyDescent="0.25">
      <c r="A45" s="15">
        <v>1653501017</v>
      </c>
      <c r="B45" s="13" t="s">
        <v>29</v>
      </c>
      <c r="C45" s="11">
        <v>1</v>
      </c>
      <c r="D45" s="12">
        <v>5000</v>
      </c>
      <c r="E45" s="16">
        <f t="shared" si="4"/>
        <v>5000</v>
      </c>
      <c r="F45" s="159"/>
      <c r="G45" s="159"/>
      <c r="H45" s="159">
        <f t="shared" si="0"/>
        <v>0</v>
      </c>
      <c r="I45" s="159"/>
      <c r="J45" s="159"/>
      <c r="K45" s="159">
        <f t="shared" si="1"/>
        <v>0</v>
      </c>
      <c r="L45" s="159"/>
    </row>
    <row r="46" spans="1:12" x14ac:dyDescent="0.25">
      <c r="A46" s="15">
        <v>1653501018</v>
      </c>
      <c r="B46" s="13" t="s">
        <v>30</v>
      </c>
      <c r="C46" s="11">
        <v>0</v>
      </c>
      <c r="D46" s="12">
        <v>0</v>
      </c>
      <c r="E46" s="16">
        <f t="shared" si="4"/>
        <v>0</v>
      </c>
      <c r="F46" s="159"/>
      <c r="G46" s="159"/>
      <c r="H46" s="159">
        <f t="shared" si="0"/>
        <v>0</v>
      </c>
      <c r="I46" s="159"/>
      <c r="J46" s="159"/>
      <c r="K46" s="159">
        <f t="shared" si="1"/>
        <v>0</v>
      </c>
      <c r="L46" s="159"/>
    </row>
    <row r="47" spans="1:12" x14ac:dyDescent="0.25">
      <c r="A47" s="15">
        <v>1653501019</v>
      </c>
      <c r="B47" s="13" t="s">
        <v>31</v>
      </c>
      <c r="C47" s="11">
        <v>0</v>
      </c>
      <c r="D47" s="12">
        <v>0</v>
      </c>
      <c r="E47" s="16">
        <f t="shared" si="4"/>
        <v>0</v>
      </c>
      <c r="F47" s="159"/>
      <c r="G47" s="159"/>
      <c r="H47" s="159">
        <f t="shared" si="0"/>
        <v>0</v>
      </c>
      <c r="I47" s="159"/>
      <c r="J47" s="159"/>
      <c r="K47" s="159">
        <f t="shared" si="1"/>
        <v>0</v>
      </c>
      <c r="L47" s="159"/>
    </row>
    <row r="48" spans="1:12" x14ac:dyDescent="0.25">
      <c r="A48" s="15">
        <v>1653501020</v>
      </c>
      <c r="B48" s="13" t="s">
        <v>32</v>
      </c>
      <c r="C48" s="11">
        <v>2</v>
      </c>
      <c r="D48" s="12">
        <v>2500</v>
      </c>
      <c r="E48" s="16">
        <f t="shared" si="4"/>
        <v>5000</v>
      </c>
      <c r="F48" s="159"/>
      <c r="G48" s="159"/>
      <c r="H48" s="159">
        <f t="shared" si="0"/>
        <v>0</v>
      </c>
      <c r="I48" s="159"/>
      <c r="J48" s="159"/>
      <c r="K48" s="159">
        <f t="shared" si="1"/>
        <v>0</v>
      </c>
      <c r="L48" s="159"/>
    </row>
    <row r="49" spans="1:12" x14ac:dyDescent="0.25">
      <c r="A49" s="15">
        <v>1653501021</v>
      </c>
      <c r="B49" s="13" t="s">
        <v>33</v>
      </c>
      <c r="C49" s="11">
        <v>3</v>
      </c>
      <c r="D49" s="12">
        <v>3000</v>
      </c>
      <c r="E49" s="16">
        <f t="shared" si="4"/>
        <v>9000</v>
      </c>
      <c r="F49" s="159"/>
      <c r="G49" s="159"/>
      <c r="H49" s="159">
        <f t="shared" si="0"/>
        <v>0</v>
      </c>
      <c r="I49" s="159"/>
      <c r="J49" s="159"/>
      <c r="K49" s="159">
        <f t="shared" si="1"/>
        <v>0</v>
      </c>
      <c r="L49" s="159"/>
    </row>
    <row r="50" spans="1:12" x14ac:dyDescent="0.25">
      <c r="A50" s="15">
        <v>1653501022</v>
      </c>
      <c r="B50" s="13" t="s">
        <v>34</v>
      </c>
      <c r="C50" s="11">
        <v>3</v>
      </c>
      <c r="D50" s="12">
        <v>5000</v>
      </c>
      <c r="E50" s="16">
        <f t="shared" si="4"/>
        <v>15000</v>
      </c>
      <c r="F50" s="159"/>
      <c r="G50" s="159"/>
      <c r="H50" s="159">
        <f t="shared" si="0"/>
        <v>0</v>
      </c>
      <c r="I50" s="159"/>
      <c r="J50" s="159"/>
      <c r="K50" s="159">
        <f t="shared" si="1"/>
        <v>0</v>
      </c>
      <c r="L50" s="159"/>
    </row>
    <row r="51" spans="1:12" x14ac:dyDescent="0.25">
      <c r="A51" s="15">
        <v>1653501023</v>
      </c>
      <c r="B51" s="13" t="s">
        <v>36</v>
      </c>
      <c r="C51" s="11">
        <v>0</v>
      </c>
      <c r="D51" s="12">
        <v>0</v>
      </c>
      <c r="E51" s="16">
        <f t="shared" si="4"/>
        <v>0</v>
      </c>
      <c r="F51" s="159"/>
      <c r="G51" s="159"/>
      <c r="H51" s="159">
        <f t="shared" si="0"/>
        <v>0</v>
      </c>
      <c r="I51" s="159"/>
      <c r="J51" s="159"/>
      <c r="K51" s="159">
        <f t="shared" si="1"/>
        <v>0</v>
      </c>
      <c r="L51" s="159"/>
    </row>
    <row r="52" spans="1:12" x14ac:dyDescent="0.25">
      <c r="A52" s="15">
        <v>1653501024</v>
      </c>
      <c r="B52" s="13" t="s">
        <v>37</v>
      </c>
      <c r="C52" s="11">
        <v>0</v>
      </c>
      <c r="D52" s="12">
        <v>0</v>
      </c>
      <c r="E52" s="16">
        <f t="shared" si="4"/>
        <v>0</v>
      </c>
      <c r="F52" s="159"/>
      <c r="G52" s="159"/>
      <c r="H52" s="159">
        <f t="shared" si="0"/>
        <v>0</v>
      </c>
      <c r="I52" s="159"/>
      <c r="J52" s="159"/>
      <c r="K52" s="159">
        <f t="shared" si="1"/>
        <v>0</v>
      </c>
      <c r="L52" s="159"/>
    </row>
    <row r="53" spans="1:12" x14ac:dyDescent="0.25">
      <c r="A53" s="15">
        <v>1653501025</v>
      </c>
      <c r="B53" s="13" t="s">
        <v>38</v>
      </c>
      <c r="C53" s="11"/>
      <c r="D53" s="12"/>
      <c r="E53" s="16">
        <f t="shared" si="4"/>
        <v>0</v>
      </c>
      <c r="F53" s="159"/>
      <c r="G53" s="159"/>
      <c r="H53" s="159">
        <f t="shared" si="0"/>
        <v>0</v>
      </c>
      <c r="I53" s="159"/>
      <c r="J53" s="159"/>
      <c r="K53" s="159">
        <f t="shared" si="1"/>
        <v>0</v>
      </c>
      <c r="L53" s="159"/>
    </row>
    <row r="54" spans="1:12" x14ac:dyDescent="0.25">
      <c r="A54" s="15">
        <v>1653501026</v>
      </c>
      <c r="B54" s="13" t="s">
        <v>39</v>
      </c>
      <c r="C54" s="11">
        <v>0</v>
      </c>
      <c r="D54" s="12">
        <v>0</v>
      </c>
      <c r="E54" s="16">
        <f t="shared" si="4"/>
        <v>0</v>
      </c>
      <c r="F54" s="159"/>
      <c r="G54" s="159"/>
      <c r="H54" s="159">
        <f t="shared" si="0"/>
        <v>0</v>
      </c>
      <c r="I54" s="159"/>
      <c r="J54" s="159"/>
      <c r="K54" s="159">
        <f t="shared" si="1"/>
        <v>0</v>
      </c>
      <c r="L54" s="159"/>
    </row>
    <row r="55" spans="1:12" ht="24" x14ac:dyDescent="0.25">
      <c r="A55" s="15">
        <v>1653501027</v>
      </c>
      <c r="B55" s="13" t="s">
        <v>329</v>
      </c>
      <c r="C55" s="11">
        <v>0</v>
      </c>
      <c r="D55" s="12">
        <v>0</v>
      </c>
      <c r="E55" s="16">
        <f t="shared" si="4"/>
        <v>0</v>
      </c>
      <c r="F55" s="159"/>
      <c r="G55" s="159"/>
      <c r="H55" s="159">
        <f t="shared" si="0"/>
        <v>0</v>
      </c>
      <c r="I55" s="159"/>
      <c r="J55" s="159"/>
      <c r="K55" s="159">
        <f t="shared" si="1"/>
        <v>0</v>
      </c>
      <c r="L55" s="159"/>
    </row>
    <row r="56" spans="1:12" x14ac:dyDescent="0.25">
      <c r="A56" s="15">
        <v>1653501028</v>
      </c>
      <c r="B56" s="13" t="s">
        <v>40</v>
      </c>
      <c r="C56" s="11">
        <v>2</v>
      </c>
      <c r="D56" s="12">
        <v>1500</v>
      </c>
      <c r="E56" s="16">
        <f t="shared" si="4"/>
        <v>3000</v>
      </c>
      <c r="F56" s="159"/>
      <c r="G56" s="159"/>
      <c r="H56" s="159">
        <f t="shared" si="0"/>
        <v>0</v>
      </c>
      <c r="I56" s="159"/>
      <c r="J56" s="159"/>
      <c r="K56" s="159">
        <f t="shared" si="1"/>
        <v>0</v>
      </c>
      <c r="L56" s="159"/>
    </row>
    <row r="57" spans="1:12" x14ac:dyDescent="0.25">
      <c r="A57" s="15">
        <v>1653501029</v>
      </c>
      <c r="B57" s="13" t="s">
        <v>41</v>
      </c>
      <c r="C57" s="11">
        <v>0</v>
      </c>
      <c r="D57" s="12">
        <v>0</v>
      </c>
      <c r="E57" s="16">
        <f t="shared" si="4"/>
        <v>0</v>
      </c>
      <c r="F57" s="159"/>
      <c r="G57" s="159"/>
      <c r="H57" s="159">
        <f t="shared" si="0"/>
        <v>0</v>
      </c>
      <c r="I57" s="159"/>
      <c r="J57" s="159"/>
      <c r="K57" s="159">
        <f t="shared" si="1"/>
        <v>0</v>
      </c>
      <c r="L57" s="159"/>
    </row>
    <row r="58" spans="1:12" x14ac:dyDescent="0.25">
      <c r="A58" s="15">
        <v>1653501030</v>
      </c>
      <c r="B58" s="13" t="s">
        <v>42</v>
      </c>
      <c r="C58" s="11">
        <v>0</v>
      </c>
      <c r="D58" s="12">
        <v>0</v>
      </c>
      <c r="E58" s="16">
        <f t="shared" si="4"/>
        <v>0</v>
      </c>
      <c r="F58" s="159"/>
      <c r="G58" s="159"/>
      <c r="H58" s="159">
        <f t="shared" si="0"/>
        <v>0</v>
      </c>
      <c r="I58" s="159"/>
      <c r="J58" s="159"/>
      <c r="K58" s="159">
        <f t="shared" si="1"/>
        <v>0</v>
      </c>
      <c r="L58" s="159"/>
    </row>
    <row r="59" spans="1:12" x14ac:dyDescent="0.25">
      <c r="A59" s="15">
        <v>1653501031</v>
      </c>
      <c r="B59" s="13" t="s">
        <v>288</v>
      </c>
      <c r="C59" s="11">
        <v>1</v>
      </c>
      <c r="D59" s="12">
        <v>5000</v>
      </c>
      <c r="E59" s="16">
        <f t="shared" si="4"/>
        <v>5000</v>
      </c>
      <c r="F59" s="159"/>
      <c r="G59" s="159"/>
      <c r="H59" s="159">
        <f t="shared" si="0"/>
        <v>0</v>
      </c>
      <c r="I59" s="159"/>
      <c r="J59" s="159"/>
      <c r="K59" s="159">
        <f t="shared" si="1"/>
        <v>0</v>
      </c>
      <c r="L59" s="159"/>
    </row>
    <row r="60" spans="1:12" x14ac:dyDescent="0.25">
      <c r="A60" s="15">
        <v>1653501032</v>
      </c>
      <c r="B60" s="13" t="s">
        <v>295</v>
      </c>
      <c r="C60" s="11">
        <v>0</v>
      </c>
      <c r="D60" s="12">
        <v>0</v>
      </c>
      <c r="E60" s="16">
        <f t="shared" si="4"/>
        <v>0</v>
      </c>
      <c r="F60" s="159"/>
      <c r="G60" s="159"/>
      <c r="H60" s="159">
        <f t="shared" si="0"/>
        <v>0</v>
      </c>
      <c r="I60" s="159"/>
      <c r="J60" s="159"/>
      <c r="K60" s="159">
        <f t="shared" si="1"/>
        <v>0</v>
      </c>
      <c r="L60" s="159"/>
    </row>
    <row r="61" spans="1:12" x14ac:dyDescent="0.25">
      <c r="A61" s="15">
        <v>1653501033</v>
      </c>
      <c r="B61" s="13" t="s">
        <v>296</v>
      </c>
      <c r="C61" s="11">
        <v>0</v>
      </c>
      <c r="D61" s="12">
        <v>0</v>
      </c>
      <c r="E61" s="16">
        <f t="shared" si="4"/>
        <v>0</v>
      </c>
      <c r="F61" s="159"/>
      <c r="G61" s="159"/>
      <c r="H61" s="159">
        <f t="shared" si="0"/>
        <v>0</v>
      </c>
      <c r="I61" s="159"/>
      <c r="J61" s="159"/>
      <c r="K61" s="159">
        <f t="shared" si="1"/>
        <v>0</v>
      </c>
      <c r="L61" s="159"/>
    </row>
    <row r="62" spans="1:12" ht="24" x14ac:dyDescent="0.25">
      <c r="A62" s="25" t="s">
        <v>43</v>
      </c>
      <c r="B62" s="26" t="s">
        <v>44</v>
      </c>
      <c r="C62" s="29">
        <f>SUM(C63:C87)</f>
        <v>26</v>
      </c>
      <c r="D62" s="28">
        <v>0</v>
      </c>
      <c r="E62" s="55">
        <f>SUM(E63:E87)</f>
        <v>153900</v>
      </c>
      <c r="F62" s="159"/>
      <c r="G62" s="159"/>
      <c r="H62" s="159">
        <f t="shared" si="0"/>
        <v>0</v>
      </c>
      <c r="I62" s="159"/>
      <c r="J62" s="159"/>
      <c r="K62" s="159">
        <f t="shared" si="1"/>
        <v>0</v>
      </c>
      <c r="L62" s="159"/>
    </row>
    <row r="63" spans="1:12" x14ac:dyDescent="0.25">
      <c r="A63" s="15" t="s">
        <v>45</v>
      </c>
      <c r="B63" s="13" t="s">
        <v>46</v>
      </c>
      <c r="C63" s="11"/>
      <c r="D63" s="12"/>
      <c r="E63" s="16">
        <f t="shared" si="4"/>
        <v>0</v>
      </c>
      <c r="F63" s="159">
        <v>1</v>
      </c>
      <c r="G63" s="159">
        <v>6900</v>
      </c>
      <c r="H63" s="159">
        <f t="shared" si="0"/>
        <v>6900</v>
      </c>
      <c r="I63" s="159"/>
      <c r="J63" s="159"/>
      <c r="K63" s="159">
        <f t="shared" si="1"/>
        <v>0</v>
      </c>
      <c r="L63" s="159"/>
    </row>
    <row r="64" spans="1:12" x14ac:dyDescent="0.25">
      <c r="A64" s="15" t="s">
        <v>47</v>
      </c>
      <c r="B64" s="13" t="s">
        <v>48</v>
      </c>
      <c r="C64" s="11">
        <v>10</v>
      </c>
      <c r="D64" s="12">
        <v>10000</v>
      </c>
      <c r="E64" s="16">
        <f t="shared" si="4"/>
        <v>100000</v>
      </c>
      <c r="F64" s="159">
        <f>3+2</f>
        <v>5</v>
      </c>
      <c r="G64" s="159">
        <f>9977*3+10050*2</f>
        <v>50031</v>
      </c>
      <c r="H64" s="159">
        <f>G64</f>
        <v>50031</v>
      </c>
      <c r="I64" s="159"/>
      <c r="J64" s="159"/>
      <c r="K64" s="159">
        <f t="shared" si="1"/>
        <v>0</v>
      </c>
      <c r="L64" s="159"/>
    </row>
    <row r="65" spans="1:12" x14ac:dyDescent="0.25">
      <c r="A65" s="15" t="s">
        <v>49</v>
      </c>
      <c r="B65" s="13" t="s">
        <v>50</v>
      </c>
      <c r="C65" s="11">
        <v>1</v>
      </c>
      <c r="D65" s="12">
        <v>10000</v>
      </c>
      <c r="E65" s="16">
        <f t="shared" si="4"/>
        <v>10000</v>
      </c>
      <c r="F65" s="159"/>
      <c r="G65" s="159"/>
      <c r="H65" s="159">
        <f t="shared" si="0"/>
        <v>0</v>
      </c>
      <c r="I65" s="159">
        <v>1</v>
      </c>
      <c r="J65" s="159">
        <v>23700</v>
      </c>
      <c r="K65" s="159">
        <f t="shared" si="1"/>
        <v>23700</v>
      </c>
      <c r="L65" s="159"/>
    </row>
    <row r="66" spans="1:12" x14ac:dyDescent="0.25">
      <c r="A66" s="15" t="s">
        <v>51</v>
      </c>
      <c r="B66" s="13" t="s">
        <v>52</v>
      </c>
      <c r="C66" s="11">
        <v>5</v>
      </c>
      <c r="D66" s="12">
        <v>5000</v>
      </c>
      <c r="E66" s="16">
        <f t="shared" si="4"/>
        <v>25000</v>
      </c>
      <c r="F66" s="159">
        <v>5</v>
      </c>
      <c r="G66" s="159">
        <v>4250.3329999999996</v>
      </c>
      <c r="H66" s="159">
        <f t="shared" si="0"/>
        <v>21251.664999999997</v>
      </c>
      <c r="I66" s="159"/>
      <c r="J66" s="159"/>
      <c r="K66" s="159">
        <f t="shared" si="1"/>
        <v>0</v>
      </c>
      <c r="L66" s="159"/>
    </row>
    <row r="67" spans="1:12" x14ac:dyDescent="0.25">
      <c r="A67" s="15" t="s">
        <v>53</v>
      </c>
      <c r="B67" s="13" t="s">
        <v>54</v>
      </c>
      <c r="C67" s="11">
        <v>0</v>
      </c>
      <c r="D67" s="12">
        <v>0</v>
      </c>
      <c r="E67" s="16">
        <f t="shared" si="4"/>
        <v>0</v>
      </c>
      <c r="F67" s="159"/>
      <c r="G67" s="159"/>
      <c r="H67" s="159">
        <f t="shared" si="0"/>
        <v>0</v>
      </c>
      <c r="I67" s="159"/>
      <c r="J67" s="159"/>
      <c r="K67" s="159">
        <f t="shared" si="1"/>
        <v>0</v>
      </c>
      <c r="L67" s="159"/>
    </row>
    <row r="68" spans="1:12" x14ac:dyDescent="0.25">
      <c r="A68" s="15" t="s">
        <v>55</v>
      </c>
      <c r="B68" s="13" t="s">
        <v>56</v>
      </c>
      <c r="C68" s="11">
        <v>0</v>
      </c>
      <c r="D68" s="12">
        <v>0</v>
      </c>
      <c r="E68" s="16">
        <f t="shared" si="4"/>
        <v>0</v>
      </c>
      <c r="F68" s="159"/>
      <c r="G68" s="159"/>
      <c r="H68" s="159">
        <f t="shared" si="0"/>
        <v>0</v>
      </c>
      <c r="I68" s="159"/>
      <c r="J68" s="159"/>
      <c r="K68" s="159">
        <f t="shared" si="1"/>
        <v>0</v>
      </c>
      <c r="L68" s="159"/>
    </row>
    <row r="69" spans="1:12" x14ac:dyDescent="0.25">
      <c r="A69" s="15" t="s">
        <v>57</v>
      </c>
      <c r="B69" s="13" t="s">
        <v>58</v>
      </c>
      <c r="C69" s="11">
        <v>0</v>
      </c>
      <c r="D69" s="12">
        <v>0</v>
      </c>
      <c r="E69" s="16">
        <f t="shared" si="4"/>
        <v>0</v>
      </c>
      <c r="F69" s="159"/>
      <c r="G69" s="159"/>
      <c r="H69" s="159">
        <f t="shared" si="0"/>
        <v>0</v>
      </c>
      <c r="I69" s="159"/>
      <c r="J69" s="159"/>
      <c r="K69" s="159">
        <f t="shared" si="1"/>
        <v>0</v>
      </c>
      <c r="L69" s="159"/>
    </row>
    <row r="70" spans="1:12" x14ac:dyDescent="0.25">
      <c r="A70" s="15" t="s">
        <v>59</v>
      </c>
      <c r="B70" s="13" t="s">
        <v>60</v>
      </c>
      <c r="C70" s="11">
        <v>0</v>
      </c>
      <c r="D70" s="12">
        <v>0</v>
      </c>
      <c r="E70" s="16">
        <f t="shared" si="4"/>
        <v>0</v>
      </c>
      <c r="F70" s="159"/>
      <c r="G70" s="159"/>
      <c r="H70" s="159">
        <f t="shared" si="0"/>
        <v>0</v>
      </c>
      <c r="I70" s="159"/>
      <c r="J70" s="159"/>
      <c r="K70" s="159">
        <f t="shared" si="1"/>
        <v>0</v>
      </c>
      <c r="L70" s="159"/>
    </row>
    <row r="71" spans="1:12" x14ac:dyDescent="0.25">
      <c r="A71" s="15" t="s">
        <v>61</v>
      </c>
      <c r="B71" s="13" t="s">
        <v>62</v>
      </c>
      <c r="C71" s="11">
        <v>0</v>
      </c>
      <c r="D71" s="12">
        <v>0</v>
      </c>
      <c r="E71" s="16">
        <f t="shared" si="4"/>
        <v>0</v>
      </c>
      <c r="F71" s="159"/>
      <c r="G71" s="159"/>
      <c r="H71" s="159">
        <f t="shared" si="0"/>
        <v>0</v>
      </c>
      <c r="I71" s="159"/>
      <c r="J71" s="159"/>
      <c r="K71" s="159">
        <f t="shared" si="1"/>
        <v>0</v>
      </c>
      <c r="L71" s="159"/>
    </row>
    <row r="72" spans="1:12" x14ac:dyDescent="0.25">
      <c r="A72" s="15" t="s">
        <v>63</v>
      </c>
      <c r="B72" s="13" t="s">
        <v>64</v>
      </c>
      <c r="C72" s="11">
        <v>1</v>
      </c>
      <c r="D72" s="12">
        <v>2000</v>
      </c>
      <c r="E72" s="16">
        <f t="shared" si="4"/>
        <v>2000</v>
      </c>
      <c r="F72" s="159">
        <v>1</v>
      </c>
      <c r="G72" s="159">
        <v>415</v>
      </c>
      <c r="H72" s="159">
        <f>F72*G72</f>
        <v>415</v>
      </c>
      <c r="I72" s="159"/>
      <c r="J72" s="159"/>
      <c r="K72" s="159">
        <f t="shared" si="1"/>
        <v>0</v>
      </c>
      <c r="L72" s="159"/>
    </row>
    <row r="73" spans="1:12" x14ac:dyDescent="0.25">
      <c r="A73" s="15" t="s">
        <v>65</v>
      </c>
      <c r="B73" s="13" t="s">
        <v>66</v>
      </c>
      <c r="C73" s="11">
        <v>3</v>
      </c>
      <c r="D73" s="12">
        <v>1300</v>
      </c>
      <c r="E73" s="16">
        <f t="shared" si="4"/>
        <v>3900</v>
      </c>
      <c r="F73" s="159"/>
      <c r="G73" s="159"/>
      <c r="H73" s="159">
        <f t="shared" ref="H73:H136" si="5">F73*G73</f>
        <v>0</v>
      </c>
      <c r="I73" s="159"/>
      <c r="J73" s="159"/>
      <c r="K73" s="159">
        <f t="shared" si="1"/>
        <v>0</v>
      </c>
      <c r="L73" s="159"/>
    </row>
    <row r="74" spans="1:12" x14ac:dyDescent="0.25">
      <c r="A74" s="15" t="s">
        <v>67</v>
      </c>
      <c r="B74" s="13" t="s">
        <v>68</v>
      </c>
      <c r="C74" s="11">
        <v>0</v>
      </c>
      <c r="D74" s="12">
        <v>0</v>
      </c>
      <c r="E74" s="16">
        <f t="shared" si="4"/>
        <v>0</v>
      </c>
      <c r="F74" s="159"/>
      <c r="G74" s="159"/>
      <c r="H74" s="159">
        <f t="shared" si="5"/>
        <v>0</v>
      </c>
      <c r="I74" s="159"/>
      <c r="J74" s="159"/>
      <c r="K74" s="159">
        <f t="shared" si="1"/>
        <v>0</v>
      </c>
      <c r="L74" s="159"/>
    </row>
    <row r="75" spans="1:12" x14ac:dyDescent="0.25">
      <c r="A75" s="15" t="s">
        <v>69</v>
      </c>
      <c r="B75" s="13" t="s">
        <v>70</v>
      </c>
      <c r="C75" s="11"/>
      <c r="D75" s="12"/>
      <c r="E75" s="16">
        <f t="shared" si="4"/>
        <v>0</v>
      </c>
      <c r="F75" s="159"/>
      <c r="G75" s="159"/>
      <c r="H75" s="159">
        <f t="shared" si="5"/>
        <v>0</v>
      </c>
      <c r="I75" s="159"/>
      <c r="J75" s="159"/>
      <c r="K75" s="159">
        <f t="shared" si="1"/>
        <v>0</v>
      </c>
      <c r="L75" s="159"/>
    </row>
    <row r="76" spans="1:12" x14ac:dyDescent="0.25">
      <c r="A76" s="15" t="s">
        <v>71</v>
      </c>
      <c r="B76" s="13" t="s">
        <v>72</v>
      </c>
      <c r="C76" s="11">
        <v>1</v>
      </c>
      <c r="D76" s="12">
        <v>8000</v>
      </c>
      <c r="E76" s="16">
        <f t="shared" si="4"/>
        <v>8000</v>
      </c>
      <c r="F76" s="159"/>
      <c r="G76" s="159"/>
      <c r="H76" s="159">
        <f t="shared" si="5"/>
        <v>0</v>
      </c>
      <c r="I76" s="159"/>
      <c r="J76" s="159"/>
      <c r="K76" s="159">
        <f t="shared" si="1"/>
        <v>0</v>
      </c>
      <c r="L76" s="159"/>
    </row>
    <row r="77" spans="1:12" x14ac:dyDescent="0.25">
      <c r="A77" s="15" t="s">
        <v>73</v>
      </c>
      <c r="B77" s="13" t="s">
        <v>74</v>
      </c>
      <c r="C77" s="11">
        <v>0</v>
      </c>
      <c r="D77" s="12">
        <v>0</v>
      </c>
      <c r="E77" s="16">
        <f t="shared" si="4"/>
        <v>0</v>
      </c>
      <c r="F77" s="159">
        <v>1</v>
      </c>
      <c r="G77" s="159">
        <v>1436</v>
      </c>
      <c r="H77" s="159">
        <f t="shared" si="5"/>
        <v>1436</v>
      </c>
      <c r="I77" s="159"/>
      <c r="J77" s="159"/>
      <c r="K77" s="159">
        <f t="shared" si="1"/>
        <v>0</v>
      </c>
      <c r="L77" s="159"/>
    </row>
    <row r="78" spans="1:12" x14ac:dyDescent="0.25">
      <c r="A78" s="15" t="s">
        <v>75</v>
      </c>
      <c r="B78" s="13" t="s">
        <v>76</v>
      </c>
      <c r="C78" s="11">
        <v>0</v>
      </c>
      <c r="D78" s="12">
        <v>0</v>
      </c>
      <c r="E78" s="16">
        <f t="shared" si="4"/>
        <v>0</v>
      </c>
      <c r="F78" s="159"/>
      <c r="G78" s="159"/>
      <c r="H78" s="159">
        <f t="shared" si="5"/>
        <v>0</v>
      </c>
      <c r="I78" s="159"/>
      <c r="J78" s="159"/>
      <c r="K78" s="159">
        <f t="shared" si="1"/>
        <v>0</v>
      </c>
      <c r="L78" s="159"/>
    </row>
    <row r="79" spans="1:12" x14ac:dyDescent="0.25">
      <c r="A79" s="15" t="s">
        <v>77</v>
      </c>
      <c r="B79" s="13" t="s">
        <v>331</v>
      </c>
      <c r="C79" s="11">
        <v>0</v>
      </c>
      <c r="D79" s="12">
        <v>0</v>
      </c>
      <c r="E79" s="16">
        <f t="shared" si="4"/>
        <v>0</v>
      </c>
      <c r="F79" s="159"/>
      <c r="G79" s="159"/>
      <c r="H79" s="159">
        <f t="shared" si="5"/>
        <v>0</v>
      </c>
      <c r="I79" s="159"/>
      <c r="J79" s="159"/>
      <c r="K79" s="159">
        <f t="shared" ref="K79:K142" si="6">I79*J79</f>
        <v>0</v>
      </c>
      <c r="L79" s="159"/>
    </row>
    <row r="80" spans="1:12" x14ac:dyDescent="0.25">
      <c r="A80" s="15" t="s">
        <v>78</v>
      </c>
      <c r="B80" s="13" t="s">
        <v>79</v>
      </c>
      <c r="C80" s="11">
        <v>0</v>
      </c>
      <c r="D80" s="12">
        <v>0</v>
      </c>
      <c r="E80" s="16">
        <f t="shared" si="4"/>
        <v>0</v>
      </c>
      <c r="F80" s="159"/>
      <c r="G80" s="159"/>
      <c r="H80" s="159">
        <f t="shared" si="5"/>
        <v>0</v>
      </c>
      <c r="I80" s="159"/>
      <c r="J80" s="159"/>
      <c r="K80" s="159">
        <f t="shared" si="6"/>
        <v>0</v>
      </c>
      <c r="L80" s="159"/>
    </row>
    <row r="81" spans="1:12" x14ac:dyDescent="0.25">
      <c r="A81" s="15" t="s">
        <v>80</v>
      </c>
      <c r="B81" s="13" t="s">
        <v>81</v>
      </c>
      <c r="C81" s="11">
        <v>0</v>
      </c>
      <c r="D81" s="12">
        <v>0</v>
      </c>
      <c r="E81" s="16">
        <f t="shared" si="4"/>
        <v>0</v>
      </c>
      <c r="F81" s="159"/>
      <c r="G81" s="159"/>
      <c r="H81" s="159">
        <f t="shared" si="5"/>
        <v>0</v>
      </c>
      <c r="I81" s="159"/>
      <c r="J81" s="159"/>
      <c r="K81" s="159">
        <f t="shared" si="6"/>
        <v>0</v>
      </c>
      <c r="L81" s="159"/>
    </row>
    <row r="82" spans="1:12" x14ac:dyDescent="0.25">
      <c r="A82" s="15" t="s">
        <v>82</v>
      </c>
      <c r="B82" s="13" t="s">
        <v>83</v>
      </c>
      <c r="C82" s="11">
        <v>5</v>
      </c>
      <c r="D82" s="12">
        <v>1000</v>
      </c>
      <c r="E82" s="16">
        <f t="shared" si="4"/>
        <v>5000</v>
      </c>
      <c r="F82" s="159"/>
      <c r="G82" s="159"/>
      <c r="H82" s="159">
        <f t="shared" si="5"/>
        <v>0</v>
      </c>
      <c r="I82" s="159"/>
      <c r="J82" s="159"/>
      <c r="K82" s="159">
        <f t="shared" si="6"/>
        <v>0</v>
      </c>
      <c r="L82" s="159"/>
    </row>
    <row r="83" spans="1:12" x14ac:dyDescent="0.25">
      <c r="A83" s="15" t="s">
        <v>84</v>
      </c>
      <c r="B83" s="13" t="s">
        <v>85</v>
      </c>
      <c r="C83" s="11"/>
      <c r="D83" s="12"/>
      <c r="E83" s="16">
        <f t="shared" si="4"/>
        <v>0</v>
      </c>
      <c r="F83" s="159"/>
      <c r="G83" s="159"/>
      <c r="H83" s="159">
        <f t="shared" si="5"/>
        <v>0</v>
      </c>
      <c r="I83" s="159"/>
      <c r="J83" s="159"/>
      <c r="K83" s="159">
        <f t="shared" si="6"/>
        <v>0</v>
      </c>
      <c r="L83" s="159"/>
    </row>
    <row r="84" spans="1:12" ht="24" x14ac:dyDescent="0.25">
      <c r="A84" s="15" t="s">
        <v>86</v>
      </c>
      <c r="B84" s="13" t="s">
        <v>277</v>
      </c>
      <c r="C84" s="11"/>
      <c r="D84" s="12"/>
      <c r="E84" s="16">
        <f t="shared" si="4"/>
        <v>0</v>
      </c>
      <c r="F84" s="159"/>
      <c r="G84" s="159"/>
      <c r="H84" s="159">
        <f t="shared" si="5"/>
        <v>0</v>
      </c>
      <c r="I84" s="159"/>
      <c r="J84" s="159"/>
      <c r="K84" s="159">
        <f t="shared" si="6"/>
        <v>0</v>
      </c>
      <c r="L84" s="159"/>
    </row>
    <row r="85" spans="1:12" x14ac:dyDescent="0.25">
      <c r="A85" s="15" t="s">
        <v>87</v>
      </c>
      <c r="B85" s="13" t="s">
        <v>278</v>
      </c>
      <c r="C85" s="11">
        <v>0</v>
      </c>
      <c r="D85" s="12">
        <v>0</v>
      </c>
      <c r="E85" s="16">
        <f t="shared" si="4"/>
        <v>0</v>
      </c>
      <c r="F85" s="159"/>
      <c r="G85" s="159"/>
      <c r="H85" s="159">
        <f t="shared" si="5"/>
        <v>0</v>
      </c>
      <c r="I85" s="159"/>
      <c r="J85" s="159"/>
      <c r="K85" s="159">
        <f t="shared" si="6"/>
        <v>0</v>
      </c>
      <c r="L85" s="159"/>
    </row>
    <row r="86" spans="1:12" x14ac:dyDescent="0.25">
      <c r="A86" s="15" t="s">
        <v>88</v>
      </c>
      <c r="B86" s="13" t="s">
        <v>330</v>
      </c>
      <c r="C86" s="11">
        <v>0</v>
      </c>
      <c r="D86" s="12">
        <v>0</v>
      </c>
      <c r="E86" s="16">
        <f t="shared" si="4"/>
        <v>0</v>
      </c>
      <c r="F86" s="159"/>
      <c r="G86" s="159"/>
      <c r="H86" s="159">
        <f t="shared" si="5"/>
        <v>0</v>
      </c>
      <c r="I86" s="159"/>
      <c r="J86" s="159"/>
      <c r="K86" s="159">
        <f t="shared" si="6"/>
        <v>0</v>
      </c>
      <c r="L86" s="159"/>
    </row>
    <row r="87" spans="1:12" ht="24" x14ac:dyDescent="0.25">
      <c r="A87" s="15" t="s">
        <v>89</v>
      </c>
      <c r="B87" s="13" t="s">
        <v>299</v>
      </c>
      <c r="C87" s="11">
        <v>0</v>
      </c>
      <c r="D87" s="12">
        <v>0</v>
      </c>
      <c r="E87" s="16">
        <f t="shared" si="4"/>
        <v>0</v>
      </c>
      <c r="F87" s="159"/>
      <c r="G87" s="159"/>
      <c r="H87" s="159">
        <f t="shared" si="5"/>
        <v>0</v>
      </c>
      <c r="I87" s="159"/>
      <c r="J87" s="159"/>
      <c r="K87" s="159">
        <f t="shared" si="6"/>
        <v>0</v>
      </c>
      <c r="L87" s="159"/>
    </row>
    <row r="88" spans="1:12" x14ac:dyDescent="0.25">
      <c r="A88" s="25" t="s">
        <v>90</v>
      </c>
      <c r="B88" s="26" t="s">
        <v>91</v>
      </c>
      <c r="C88" s="29">
        <f>SUM(C89:C94)</f>
        <v>3</v>
      </c>
      <c r="D88" s="55">
        <v>0</v>
      </c>
      <c r="E88" s="55">
        <f>SUM(E89:E94)</f>
        <v>63500</v>
      </c>
      <c r="F88" s="159"/>
      <c r="G88" s="159"/>
      <c r="H88" s="159">
        <f t="shared" si="5"/>
        <v>0</v>
      </c>
      <c r="I88" s="159"/>
      <c r="J88" s="159"/>
      <c r="K88" s="159">
        <f t="shared" si="6"/>
        <v>0</v>
      </c>
      <c r="L88" s="159"/>
    </row>
    <row r="89" spans="1:12" x14ac:dyDescent="0.25">
      <c r="A89" s="15" t="s">
        <v>92</v>
      </c>
      <c r="B89" s="13" t="s">
        <v>93</v>
      </c>
      <c r="C89" s="11">
        <v>0</v>
      </c>
      <c r="D89" s="12">
        <v>0</v>
      </c>
      <c r="E89" s="16">
        <f t="shared" si="4"/>
        <v>0</v>
      </c>
      <c r="F89" s="159"/>
      <c r="G89" s="159"/>
      <c r="H89" s="159">
        <f t="shared" si="5"/>
        <v>0</v>
      </c>
      <c r="I89" s="159"/>
      <c r="J89" s="159"/>
      <c r="K89" s="159">
        <f t="shared" si="6"/>
        <v>0</v>
      </c>
      <c r="L89" s="159"/>
    </row>
    <row r="90" spans="1:12" x14ac:dyDescent="0.25">
      <c r="A90" s="15" t="s">
        <v>94</v>
      </c>
      <c r="B90" s="13" t="s">
        <v>95</v>
      </c>
      <c r="C90" s="11">
        <v>0</v>
      </c>
      <c r="D90" s="12">
        <v>0</v>
      </c>
      <c r="E90" s="16">
        <f t="shared" si="4"/>
        <v>0</v>
      </c>
      <c r="F90" s="159"/>
      <c r="G90" s="159"/>
      <c r="H90" s="159">
        <f t="shared" si="5"/>
        <v>0</v>
      </c>
      <c r="I90" s="159"/>
      <c r="J90" s="159"/>
      <c r="K90" s="159">
        <f t="shared" si="6"/>
        <v>0</v>
      </c>
      <c r="L90" s="159"/>
    </row>
    <row r="91" spans="1:12" x14ac:dyDescent="0.25">
      <c r="A91" s="15" t="s">
        <v>96</v>
      </c>
      <c r="B91" s="13" t="s">
        <v>97</v>
      </c>
      <c r="C91" s="11">
        <v>0</v>
      </c>
      <c r="D91" s="12">
        <v>0</v>
      </c>
      <c r="E91" s="16">
        <f t="shared" si="4"/>
        <v>0</v>
      </c>
      <c r="F91" s="159"/>
      <c r="G91" s="159"/>
      <c r="H91" s="159">
        <f t="shared" si="5"/>
        <v>0</v>
      </c>
      <c r="I91" s="159"/>
      <c r="J91" s="159"/>
      <c r="K91" s="159">
        <f t="shared" si="6"/>
        <v>0</v>
      </c>
      <c r="L91" s="159"/>
    </row>
    <row r="92" spans="1:12" x14ac:dyDescent="0.25">
      <c r="A92" s="15" t="s">
        <v>98</v>
      </c>
      <c r="B92" s="13" t="s">
        <v>99</v>
      </c>
      <c r="C92" s="11">
        <v>2</v>
      </c>
      <c r="D92" s="12">
        <v>30000</v>
      </c>
      <c r="E92" s="16">
        <f t="shared" si="4"/>
        <v>60000</v>
      </c>
      <c r="F92" s="159"/>
      <c r="G92" s="159"/>
      <c r="H92" s="159">
        <f t="shared" si="5"/>
        <v>0</v>
      </c>
      <c r="I92" s="159"/>
      <c r="J92" s="159"/>
      <c r="K92" s="159">
        <f t="shared" si="6"/>
        <v>0</v>
      </c>
      <c r="L92" s="159"/>
    </row>
    <row r="93" spans="1:12" x14ac:dyDescent="0.25">
      <c r="A93" s="15" t="s">
        <v>100</v>
      </c>
      <c r="B93" s="13" t="s">
        <v>101</v>
      </c>
      <c r="C93" s="11">
        <v>1</v>
      </c>
      <c r="D93" s="12">
        <v>3500</v>
      </c>
      <c r="E93" s="16">
        <f t="shared" ref="E93:E156" si="7">C93*D93</f>
        <v>3500</v>
      </c>
      <c r="F93" s="159"/>
      <c r="G93" s="159"/>
      <c r="H93" s="159">
        <f t="shared" si="5"/>
        <v>0</v>
      </c>
      <c r="I93" s="159"/>
      <c r="J93" s="159"/>
      <c r="K93" s="159">
        <f t="shared" si="6"/>
        <v>0</v>
      </c>
      <c r="L93" s="159"/>
    </row>
    <row r="94" spans="1:12" x14ac:dyDescent="0.25">
      <c r="A94" s="15" t="s">
        <v>102</v>
      </c>
      <c r="B94" s="13" t="s">
        <v>103</v>
      </c>
      <c r="C94" s="11">
        <v>0</v>
      </c>
      <c r="D94" s="12">
        <v>0</v>
      </c>
      <c r="E94" s="16">
        <f t="shared" si="7"/>
        <v>0</v>
      </c>
      <c r="F94" s="159"/>
      <c r="G94" s="159"/>
      <c r="H94" s="159">
        <f t="shared" si="5"/>
        <v>0</v>
      </c>
      <c r="I94" s="159"/>
      <c r="J94" s="159"/>
      <c r="K94" s="159">
        <f t="shared" si="6"/>
        <v>0</v>
      </c>
      <c r="L94" s="159"/>
    </row>
    <row r="95" spans="1:12" x14ac:dyDescent="0.25">
      <c r="A95" s="25" t="s">
        <v>104</v>
      </c>
      <c r="B95" s="26" t="s">
        <v>105</v>
      </c>
      <c r="C95" s="29">
        <f>SUM(C96:C108)</f>
        <v>16</v>
      </c>
      <c r="D95" s="55">
        <f>SUM(D96:D108)</f>
        <v>8000</v>
      </c>
      <c r="E95" s="55">
        <f>SUM(E96:E108)</f>
        <v>60000</v>
      </c>
      <c r="F95" s="159"/>
      <c r="G95" s="159"/>
      <c r="H95" s="159">
        <f t="shared" si="5"/>
        <v>0</v>
      </c>
      <c r="I95" s="159"/>
      <c r="J95" s="159"/>
      <c r="K95" s="159">
        <f t="shared" si="6"/>
        <v>0</v>
      </c>
      <c r="L95" s="159"/>
    </row>
    <row r="96" spans="1:12" x14ac:dyDescent="0.25">
      <c r="A96" s="15" t="s">
        <v>106</v>
      </c>
      <c r="B96" s="13" t="s">
        <v>107</v>
      </c>
      <c r="C96" s="11">
        <v>0</v>
      </c>
      <c r="D96" s="12">
        <v>0</v>
      </c>
      <c r="E96" s="16">
        <f t="shared" si="7"/>
        <v>0</v>
      </c>
      <c r="F96" s="159"/>
      <c r="G96" s="159"/>
      <c r="H96" s="159">
        <f t="shared" si="5"/>
        <v>0</v>
      </c>
      <c r="I96" s="159"/>
      <c r="J96" s="159"/>
      <c r="K96" s="159">
        <f t="shared" si="6"/>
        <v>0</v>
      </c>
      <c r="L96" s="159"/>
    </row>
    <row r="97" spans="1:12" x14ac:dyDescent="0.25">
      <c r="A97" s="15" t="s">
        <v>108</v>
      </c>
      <c r="B97" s="13" t="s">
        <v>279</v>
      </c>
      <c r="C97" s="11">
        <v>0</v>
      </c>
      <c r="D97" s="12">
        <v>0</v>
      </c>
      <c r="E97" s="16">
        <f t="shared" si="7"/>
        <v>0</v>
      </c>
      <c r="F97" s="159"/>
      <c r="G97" s="159"/>
      <c r="H97" s="159">
        <f t="shared" si="5"/>
        <v>0</v>
      </c>
      <c r="I97" s="159"/>
      <c r="J97" s="159"/>
      <c r="K97" s="159">
        <f t="shared" si="6"/>
        <v>0</v>
      </c>
      <c r="L97" s="159"/>
    </row>
    <row r="98" spans="1:12" x14ac:dyDescent="0.25">
      <c r="A98" s="15" t="s">
        <v>109</v>
      </c>
      <c r="B98" s="13" t="s">
        <v>110</v>
      </c>
      <c r="C98" s="11">
        <v>6</v>
      </c>
      <c r="D98" s="12">
        <v>5000</v>
      </c>
      <c r="E98" s="16">
        <f t="shared" si="7"/>
        <v>30000</v>
      </c>
      <c r="F98" s="159">
        <v>1</v>
      </c>
      <c r="G98" s="159">
        <v>1390</v>
      </c>
      <c r="H98" s="159">
        <f t="shared" si="5"/>
        <v>1390</v>
      </c>
      <c r="I98" s="159"/>
      <c r="J98" s="159"/>
      <c r="K98" s="159">
        <f t="shared" si="6"/>
        <v>0</v>
      </c>
      <c r="L98" s="159"/>
    </row>
    <row r="99" spans="1:12" x14ac:dyDescent="0.25">
      <c r="A99" s="15" t="s">
        <v>111</v>
      </c>
      <c r="B99" s="13" t="s">
        <v>112</v>
      </c>
      <c r="C99" s="11">
        <v>0</v>
      </c>
      <c r="D99" s="12">
        <v>0</v>
      </c>
      <c r="E99" s="16">
        <f t="shared" si="7"/>
        <v>0</v>
      </c>
      <c r="F99" s="159"/>
      <c r="G99" s="159"/>
      <c r="H99" s="159">
        <f t="shared" si="5"/>
        <v>0</v>
      </c>
      <c r="I99" s="159"/>
      <c r="J99" s="159"/>
      <c r="K99" s="159">
        <f t="shared" si="6"/>
        <v>0</v>
      </c>
      <c r="L99" s="159"/>
    </row>
    <row r="100" spans="1:12" x14ac:dyDescent="0.25">
      <c r="A100" s="15" t="s">
        <v>113</v>
      </c>
      <c r="B100" s="13" t="s">
        <v>114</v>
      </c>
      <c r="C100" s="11">
        <v>10</v>
      </c>
      <c r="D100" s="12">
        <v>3000</v>
      </c>
      <c r="E100" s="16">
        <f t="shared" si="7"/>
        <v>30000</v>
      </c>
      <c r="F100" s="159"/>
      <c r="G100" s="159"/>
      <c r="H100" s="159">
        <f t="shared" si="5"/>
        <v>0</v>
      </c>
      <c r="I100" s="159"/>
      <c r="J100" s="159"/>
      <c r="K100" s="159">
        <f t="shared" si="6"/>
        <v>0</v>
      </c>
      <c r="L100" s="159"/>
    </row>
    <row r="101" spans="1:12" x14ac:dyDescent="0.25">
      <c r="A101" s="15" t="s">
        <v>115</v>
      </c>
      <c r="B101" s="13" t="s">
        <v>280</v>
      </c>
      <c r="C101" s="11">
        <v>0</v>
      </c>
      <c r="D101" s="12">
        <v>0</v>
      </c>
      <c r="E101" s="16">
        <f t="shared" si="7"/>
        <v>0</v>
      </c>
      <c r="F101" s="159"/>
      <c r="G101" s="159"/>
      <c r="H101" s="159">
        <f t="shared" si="5"/>
        <v>0</v>
      </c>
      <c r="I101" s="159"/>
      <c r="J101" s="159"/>
      <c r="K101" s="159">
        <f t="shared" si="6"/>
        <v>0</v>
      </c>
      <c r="L101" s="159"/>
    </row>
    <row r="102" spans="1:12" x14ac:dyDescent="0.25">
      <c r="A102" s="15" t="s">
        <v>116</v>
      </c>
      <c r="B102" s="13" t="s">
        <v>333</v>
      </c>
      <c r="C102" s="11">
        <v>0</v>
      </c>
      <c r="D102" s="12">
        <v>0</v>
      </c>
      <c r="E102" s="16">
        <f t="shared" si="7"/>
        <v>0</v>
      </c>
      <c r="F102" s="159"/>
      <c r="G102" s="159"/>
      <c r="H102" s="159">
        <f t="shared" si="5"/>
        <v>0</v>
      </c>
      <c r="I102" s="159"/>
      <c r="J102" s="159"/>
      <c r="K102" s="159">
        <f t="shared" si="6"/>
        <v>0</v>
      </c>
      <c r="L102" s="159"/>
    </row>
    <row r="103" spans="1:12" ht="18.75" customHeight="1" x14ac:dyDescent="0.25">
      <c r="A103" s="15" t="s">
        <v>300</v>
      </c>
      <c r="B103" s="13" t="s">
        <v>332</v>
      </c>
      <c r="C103" s="11">
        <v>0</v>
      </c>
      <c r="D103" s="12">
        <v>0</v>
      </c>
      <c r="E103" s="16">
        <f t="shared" si="7"/>
        <v>0</v>
      </c>
      <c r="F103" s="159"/>
      <c r="G103" s="159"/>
      <c r="H103" s="159">
        <f t="shared" si="5"/>
        <v>0</v>
      </c>
      <c r="I103" s="159"/>
      <c r="J103" s="159"/>
      <c r="K103" s="159">
        <f t="shared" si="6"/>
        <v>0</v>
      </c>
      <c r="L103" s="159"/>
    </row>
    <row r="104" spans="1:12" x14ac:dyDescent="0.25">
      <c r="A104" s="15" t="s">
        <v>301</v>
      </c>
      <c r="B104" s="13" t="s">
        <v>305</v>
      </c>
      <c r="C104" s="11">
        <v>0</v>
      </c>
      <c r="D104" s="12">
        <v>0</v>
      </c>
      <c r="E104" s="16">
        <f t="shared" si="7"/>
        <v>0</v>
      </c>
      <c r="F104" s="159"/>
      <c r="G104" s="159"/>
      <c r="H104" s="159">
        <f t="shared" si="5"/>
        <v>0</v>
      </c>
      <c r="I104" s="159"/>
      <c r="J104" s="159"/>
      <c r="K104" s="159">
        <f t="shared" si="6"/>
        <v>0</v>
      </c>
      <c r="L104" s="159"/>
    </row>
    <row r="105" spans="1:12" x14ac:dyDescent="0.25">
      <c r="A105" s="15" t="s">
        <v>302</v>
      </c>
      <c r="B105" s="13" t="s">
        <v>307</v>
      </c>
      <c r="C105" s="11">
        <v>0</v>
      </c>
      <c r="D105" s="12">
        <v>0</v>
      </c>
      <c r="E105" s="16">
        <f t="shared" si="7"/>
        <v>0</v>
      </c>
      <c r="F105" s="159"/>
      <c r="G105" s="159"/>
      <c r="H105" s="159">
        <f t="shared" si="5"/>
        <v>0</v>
      </c>
      <c r="I105" s="159"/>
      <c r="J105" s="159"/>
      <c r="K105" s="159">
        <f t="shared" si="6"/>
        <v>0</v>
      </c>
      <c r="L105" s="159"/>
    </row>
    <row r="106" spans="1:12" x14ac:dyDescent="0.25">
      <c r="A106" s="15" t="s">
        <v>303</v>
      </c>
      <c r="B106" s="13" t="s">
        <v>308</v>
      </c>
      <c r="C106" s="11">
        <v>0</v>
      </c>
      <c r="D106" s="12">
        <v>0</v>
      </c>
      <c r="E106" s="16">
        <f t="shared" si="7"/>
        <v>0</v>
      </c>
      <c r="F106" s="159"/>
      <c r="G106" s="159"/>
      <c r="H106" s="159">
        <f t="shared" si="5"/>
        <v>0</v>
      </c>
      <c r="I106" s="159"/>
      <c r="J106" s="159"/>
      <c r="K106" s="159">
        <f t="shared" si="6"/>
        <v>0</v>
      </c>
      <c r="L106" s="159"/>
    </row>
    <row r="107" spans="1:12" x14ac:dyDescent="0.25">
      <c r="A107" s="15" t="s">
        <v>304</v>
      </c>
      <c r="B107" s="13" t="s">
        <v>309</v>
      </c>
      <c r="C107" s="11">
        <v>0</v>
      </c>
      <c r="D107" s="12">
        <v>0</v>
      </c>
      <c r="E107" s="16">
        <f t="shared" si="7"/>
        <v>0</v>
      </c>
      <c r="F107" s="159"/>
      <c r="G107" s="159"/>
      <c r="H107" s="159">
        <f t="shared" si="5"/>
        <v>0</v>
      </c>
      <c r="I107" s="159"/>
      <c r="J107" s="159"/>
      <c r="K107" s="159">
        <f t="shared" si="6"/>
        <v>0</v>
      </c>
      <c r="L107" s="159"/>
    </row>
    <row r="108" spans="1:12" x14ac:dyDescent="0.25">
      <c r="A108" s="15" t="s">
        <v>306</v>
      </c>
      <c r="B108" s="13" t="s">
        <v>310</v>
      </c>
      <c r="C108" s="11">
        <v>0</v>
      </c>
      <c r="D108" s="12">
        <v>0</v>
      </c>
      <c r="E108" s="16">
        <f t="shared" si="7"/>
        <v>0</v>
      </c>
      <c r="F108" s="159"/>
      <c r="G108" s="159"/>
      <c r="H108" s="159">
        <f t="shared" si="5"/>
        <v>0</v>
      </c>
      <c r="I108" s="159"/>
      <c r="J108" s="159"/>
      <c r="K108" s="159">
        <f t="shared" si="6"/>
        <v>0</v>
      </c>
      <c r="L108" s="159"/>
    </row>
    <row r="109" spans="1:12" x14ac:dyDescent="0.25">
      <c r="A109" s="25" t="s">
        <v>117</v>
      </c>
      <c r="B109" s="26" t="s">
        <v>118</v>
      </c>
      <c r="C109" s="29">
        <f>SUM(C110:C134)</f>
        <v>12</v>
      </c>
      <c r="D109" s="55">
        <v>0</v>
      </c>
      <c r="E109" s="55">
        <f>SUM(E110:E134)</f>
        <v>100000</v>
      </c>
      <c r="F109" s="159"/>
      <c r="G109" s="159"/>
      <c r="H109" s="159">
        <f t="shared" si="5"/>
        <v>0</v>
      </c>
      <c r="I109" s="159"/>
      <c r="J109" s="159"/>
      <c r="K109" s="159">
        <f t="shared" si="6"/>
        <v>0</v>
      </c>
      <c r="L109" s="159"/>
    </row>
    <row r="110" spans="1:12" ht="24" x14ac:dyDescent="0.25">
      <c r="A110" s="15" t="s">
        <v>119</v>
      </c>
      <c r="B110" s="13" t="s">
        <v>120</v>
      </c>
      <c r="C110" s="11">
        <v>1</v>
      </c>
      <c r="D110" s="12">
        <v>50000</v>
      </c>
      <c r="E110" s="16">
        <f t="shared" si="7"/>
        <v>50000</v>
      </c>
      <c r="F110" s="159"/>
      <c r="G110" s="159"/>
      <c r="H110" s="159">
        <f t="shared" si="5"/>
        <v>0</v>
      </c>
      <c r="I110" s="159"/>
      <c r="J110" s="159"/>
      <c r="K110" s="159">
        <f t="shared" si="6"/>
        <v>0</v>
      </c>
      <c r="L110" s="159"/>
    </row>
    <row r="111" spans="1:12" x14ac:dyDescent="0.25">
      <c r="A111" s="15" t="s">
        <v>121</v>
      </c>
      <c r="B111" s="13" t="s">
        <v>122</v>
      </c>
      <c r="C111" s="11">
        <v>1</v>
      </c>
      <c r="D111" s="12">
        <v>20000</v>
      </c>
      <c r="E111" s="16">
        <f t="shared" si="7"/>
        <v>20000</v>
      </c>
      <c r="F111" s="159">
        <v>4</v>
      </c>
      <c r="G111" s="159">
        <f>1170*3+5320+4*3995</f>
        <v>24810</v>
      </c>
      <c r="H111" s="159">
        <f>G111</f>
        <v>24810</v>
      </c>
      <c r="I111" s="159"/>
      <c r="J111" s="159"/>
      <c r="K111" s="159">
        <f t="shared" si="6"/>
        <v>0</v>
      </c>
      <c r="L111" s="159"/>
    </row>
    <row r="112" spans="1:12" x14ac:dyDescent="0.25">
      <c r="A112" s="15" t="s">
        <v>123</v>
      </c>
      <c r="B112" s="13" t="s">
        <v>297</v>
      </c>
      <c r="C112" s="11">
        <v>5</v>
      </c>
      <c r="D112" s="12">
        <v>1000</v>
      </c>
      <c r="E112" s="16">
        <f t="shared" si="7"/>
        <v>5000</v>
      </c>
      <c r="F112" s="159"/>
      <c r="G112" s="159"/>
      <c r="H112" s="159">
        <f t="shared" si="5"/>
        <v>0</v>
      </c>
      <c r="I112" s="159"/>
      <c r="J112" s="159"/>
      <c r="K112" s="159">
        <f t="shared" si="6"/>
        <v>0</v>
      </c>
      <c r="L112" s="159"/>
    </row>
    <row r="113" spans="1:12" x14ac:dyDescent="0.25">
      <c r="A113" s="15" t="s">
        <v>125</v>
      </c>
      <c r="B113" s="13" t="s">
        <v>298</v>
      </c>
      <c r="C113" s="11">
        <v>0</v>
      </c>
      <c r="D113" s="12">
        <v>0</v>
      </c>
      <c r="E113" s="16">
        <f t="shared" si="7"/>
        <v>0</v>
      </c>
      <c r="F113" s="159"/>
      <c r="G113" s="159"/>
      <c r="H113" s="159">
        <f t="shared" si="5"/>
        <v>0</v>
      </c>
      <c r="I113" s="159"/>
      <c r="J113" s="159"/>
      <c r="K113" s="159">
        <f t="shared" si="6"/>
        <v>0</v>
      </c>
      <c r="L113" s="159"/>
    </row>
    <row r="114" spans="1:12" x14ac:dyDescent="0.25">
      <c r="A114" s="15" t="s">
        <v>126</v>
      </c>
      <c r="B114" s="13" t="s">
        <v>124</v>
      </c>
      <c r="C114" s="11">
        <v>0</v>
      </c>
      <c r="D114" s="12">
        <v>0</v>
      </c>
      <c r="E114" s="16">
        <f t="shared" si="7"/>
        <v>0</v>
      </c>
      <c r="F114" s="159"/>
      <c r="G114" s="159"/>
      <c r="H114" s="159">
        <f t="shared" si="5"/>
        <v>0</v>
      </c>
      <c r="I114" s="159"/>
      <c r="J114" s="159"/>
      <c r="K114" s="159">
        <f t="shared" si="6"/>
        <v>0</v>
      </c>
      <c r="L114" s="159"/>
    </row>
    <row r="115" spans="1:12" x14ac:dyDescent="0.25">
      <c r="A115" s="15" t="s">
        <v>127</v>
      </c>
      <c r="B115" s="13" t="s">
        <v>334</v>
      </c>
      <c r="C115" s="11"/>
      <c r="D115" s="12"/>
      <c r="E115" s="16">
        <f t="shared" si="7"/>
        <v>0</v>
      </c>
      <c r="F115" s="159"/>
      <c r="G115" s="159"/>
      <c r="H115" s="159">
        <f t="shared" si="5"/>
        <v>0</v>
      </c>
      <c r="I115" s="159"/>
      <c r="J115" s="159"/>
      <c r="K115" s="159">
        <f t="shared" si="6"/>
        <v>0</v>
      </c>
      <c r="L115" s="159"/>
    </row>
    <row r="116" spans="1:12" ht="24" x14ac:dyDescent="0.25">
      <c r="A116" s="15" t="s">
        <v>128</v>
      </c>
      <c r="B116" s="13" t="s">
        <v>281</v>
      </c>
      <c r="C116" s="11">
        <v>5</v>
      </c>
      <c r="D116" s="12">
        <v>5000</v>
      </c>
      <c r="E116" s="16">
        <f t="shared" si="7"/>
        <v>25000</v>
      </c>
      <c r="F116" s="159"/>
      <c r="G116" s="159"/>
      <c r="H116" s="159">
        <f t="shared" si="5"/>
        <v>0</v>
      </c>
      <c r="I116" s="159"/>
      <c r="J116" s="159"/>
      <c r="K116" s="159">
        <f t="shared" si="6"/>
        <v>0</v>
      </c>
      <c r="L116" s="159"/>
    </row>
    <row r="117" spans="1:12" ht="24" x14ac:dyDescent="0.25">
      <c r="A117" s="15" t="s">
        <v>129</v>
      </c>
      <c r="B117" s="13" t="s">
        <v>282</v>
      </c>
      <c r="C117" s="11">
        <v>0</v>
      </c>
      <c r="D117" s="12">
        <v>0</v>
      </c>
      <c r="E117" s="16">
        <f t="shared" si="7"/>
        <v>0</v>
      </c>
      <c r="F117" s="159"/>
      <c r="G117" s="159"/>
      <c r="H117" s="159">
        <f t="shared" si="5"/>
        <v>0</v>
      </c>
      <c r="I117" s="159"/>
      <c r="J117" s="159"/>
      <c r="K117" s="159">
        <f t="shared" si="6"/>
        <v>0</v>
      </c>
      <c r="L117" s="159"/>
    </row>
    <row r="118" spans="1:12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16">
        <f t="shared" si="7"/>
        <v>0</v>
      </c>
      <c r="F118" s="159"/>
      <c r="G118" s="159"/>
      <c r="H118" s="159">
        <f t="shared" si="5"/>
        <v>0</v>
      </c>
      <c r="I118" s="159"/>
      <c r="J118" s="159"/>
      <c r="K118" s="159">
        <f t="shared" si="6"/>
        <v>0</v>
      </c>
      <c r="L118" s="159"/>
    </row>
    <row r="119" spans="1:12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16">
        <f t="shared" si="7"/>
        <v>0</v>
      </c>
      <c r="F119" s="159"/>
      <c r="G119" s="159"/>
      <c r="H119" s="159">
        <f t="shared" si="5"/>
        <v>0</v>
      </c>
      <c r="I119" s="159"/>
      <c r="J119" s="159"/>
      <c r="K119" s="159">
        <f t="shared" si="6"/>
        <v>0</v>
      </c>
      <c r="L119" s="159"/>
    </row>
    <row r="120" spans="1:12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16">
        <f t="shared" si="7"/>
        <v>0</v>
      </c>
      <c r="F120" s="159"/>
      <c r="G120" s="159"/>
      <c r="H120" s="159">
        <f t="shared" si="5"/>
        <v>0</v>
      </c>
      <c r="I120" s="159"/>
      <c r="J120" s="159"/>
      <c r="K120" s="159">
        <f t="shared" si="6"/>
        <v>0</v>
      </c>
      <c r="L120" s="159"/>
    </row>
    <row r="121" spans="1:12" ht="24" x14ac:dyDescent="0.25">
      <c r="A121" s="15" t="s">
        <v>133</v>
      </c>
      <c r="B121" s="13" t="s">
        <v>134</v>
      </c>
      <c r="C121" s="11"/>
      <c r="D121" s="12"/>
      <c r="E121" s="16">
        <f t="shared" si="7"/>
        <v>0</v>
      </c>
      <c r="F121" s="159"/>
      <c r="G121" s="159"/>
      <c r="H121" s="159">
        <f t="shared" si="5"/>
        <v>0</v>
      </c>
      <c r="I121" s="159"/>
      <c r="J121" s="159"/>
      <c r="K121" s="159">
        <f t="shared" si="6"/>
        <v>0</v>
      </c>
      <c r="L121" s="159"/>
    </row>
    <row r="122" spans="1:12" x14ac:dyDescent="0.25">
      <c r="A122" s="15" t="s">
        <v>135</v>
      </c>
      <c r="B122" s="13" t="s">
        <v>136</v>
      </c>
      <c r="C122" s="11">
        <v>0</v>
      </c>
      <c r="D122" s="12">
        <v>0</v>
      </c>
      <c r="E122" s="16">
        <f t="shared" si="7"/>
        <v>0</v>
      </c>
      <c r="F122" s="159"/>
      <c r="G122" s="159"/>
      <c r="H122" s="159">
        <f t="shared" si="5"/>
        <v>0</v>
      </c>
      <c r="I122" s="159"/>
      <c r="J122" s="159"/>
      <c r="K122" s="159">
        <f t="shared" si="6"/>
        <v>0</v>
      </c>
      <c r="L122" s="159"/>
    </row>
    <row r="123" spans="1:12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16">
        <f t="shared" si="7"/>
        <v>0</v>
      </c>
      <c r="F123" s="159"/>
      <c r="G123" s="159"/>
      <c r="H123" s="159">
        <f t="shared" si="5"/>
        <v>0</v>
      </c>
      <c r="I123" s="159"/>
      <c r="J123" s="159"/>
      <c r="K123" s="159">
        <f t="shared" si="6"/>
        <v>0</v>
      </c>
      <c r="L123" s="159"/>
    </row>
    <row r="124" spans="1:12" x14ac:dyDescent="0.25">
      <c r="A124" s="15" t="s">
        <v>139</v>
      </c>
      <c r="B124" s="13" t="s">
        <v>140</v>
      </c>
      <c r="C124" s="11">
        <v>0</v>
      </c>
      <c r="D124" s="12">
        <v>0</v>
      </c>
      <c r="E124" s="16">
        <f t="shared" si="7"/>
        <v>0</v>
      </c>
      <c r="F124" s="159"/>
      <c r="G124" s="159"/>
      <c r="H124" s="159">
        <f t="shared" si="5"/>
        <v>0</v>
      </c>
      <c r="I124" s="159"/>
      <c r="J124" s="159"/>
      <c r="K124" s="159">
        <f t="shared" si="6"/>
        <v>0</v>
      </c>
      <c r="L124" s="159"/>
    </row>
    <row r="125" spans="1:12" x14ac:dyDescent="0.25">
      <c r="A125" s="15" t="s">
        <v>141</v>
      </c>
      <c r="B125" s="13" t="s">
        <v>285</v>
      </c>
      <c r="C125" s="11">
        <v>0</v>
      </c>
      <c r="D125" s="12">
        <v>0</v>
      </c>
      <c r="E125" s="16">
        <f t="shared" si="7"/>
        <v>0</v>
      </c>
      <c r="F125" s="159"/>
      <c r="G125" s="159"/>
      <c r="H125" s="159">
        <f t="shared" si="5"/>
        <v>0</v>
      </c>
      <c r="I125" s="159"/>
      <c r="J125" s="159"/>
      <c r="K125" s="159">
        <f t="shared" si="6"/>
        <v>0</v>
      </c>
      <c r="L125" s="159"/>
    </row>
    <row r="126" spans="1:12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16">
        <f t="shared" si="7"/>
        <v>0</v>
      </c>
      <c r="F126" s="159"/>
      <c r="G126" s="159"/>
      <c r="H126" s="159">
        <f t="shared" si="5"/>
        <v>0</v>
      </c>
      <c r="I126" s="159"/>
      <c r="J126" s="159"/>
      <c r="K126" s="159">
        <f t="shared" si="6"/>
        <v>0</v>
      </c>
      <c r="L126" s="159"/>
    </row>
    <row r="127" spans="1:12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16">
        <f t="shared" si="7"/>
        <v>0</v>
      </c>
      <c r="F127" s="159"/>
      <c r="G127" s="159"/>
      <c r="H127" s="159">
        <f t="shared" si="5"/>
        <v>0</v>
      </c>
      <c r="I127" s="159"/>
      <c r="J127" s="159"/>
      <c r="K127" s="159">
        <f t="shared" si="6"/>
        <v>0</v>
      </c>
      <c r="L127" s="159"/>
    </row>
    <row r="128" spans="1:12" x14ac:dyDescent="0.25">
      <c r="A128" s="15" t="s">
        <v>144</v>
      </c>
      <c r="B128" s="13" t="s">
        <v>148</v>
      </c>
      <c r="C128" s="11">
        <v>0</v>
      </c>
      <c r="D128" s="12">
        <v>0</v>
      </c>
      <c r="E128" s="16">
        <f t="shared" si="7"/>
        <v>0</v>
      </c>
      <c r="F128" s="159"/>
      <c r="G128" s="159"/>
      <c r="H128" s="159">
        <f t="shared" si="5"/>
        <v>0</v>
      </c>
      <c r="I128" s="159"/>
      <c r="J128" s="159"/>
      <c r="K128" s="159">
        <f t="shared" si="6"/>
        <v>0</v>
      </c>
      <c r="L128" s="159"/>
    </row>
    <row r="129" spans="1:12" ht="24" x14ac:dyDescent="0.25">
      <c r="A129" s="15" t="s">
        <v>145</v>
      </c>
      <c r="B129" s="13" t="s">
        <v>151</v>
      </c>
      <c r="C129" s="11">
        <v>0</v>
      </c>
      <c r="D129" s="12">
        <v>0</v>
      </c>
      <c r="E129" s="16">
        <f t="shared" si="7"/>
        <v>0</v>
      </c>
      <c r="F129" s="159"/>
      <c r="G129" s="159"/>
      <c r="H129" s="159">
        <f t="shared" si="5"/>
        <v>0</v>
      </c>
      <c r="I129" s="159"/>
      <c r="J129" s="159"/>
      <c r="K129" s="159">
        <f t="shared" si="6"/>
        <v>0</v>
      </c>
      <c r="L129" s="159"/>
    </row>
    <row r="130" spans="1:12" x14ac:dyDescent="0.25">
      <c r="A130" s="15" t="s">
        <v>146</v>
      </c>
      <c r="B130" s="13" t="s">
        <v>336</v>
      </c>
      <c r="C130" s="11"/>
      <c r="D130" s="12"/>
      <c r="E130" s="16">
        <f t="shared" si="7"/>
        <v>0</v>
      </c>
      <c r="F130" s="159">
        <v>15</v>
      </c>
      <c r="G130" s="159">
        <v>138</v>
      </c>
      <c r="H130" s="159">
        <f t="shared" si="5"/>
        <v>2070</v>
      </c>
      <c r="I130" s="159"/>
      <c r="J130" s="159"/>
      <c r="K130" s="159">
        <f t="shared" si="6"/>
        <v>0</v>
      </c>
      <c r="L130" s="159"/>
    </row>
    <row r="131" spans="1:12" x14ac:dyDescent="0.25">
      <c r="A131" s="15" t="s">
        <v>147</v>
      </c>
      <c r="B131" s="13" t="s">
        <v>311</v>
      </c>
      <c r="C131" s="11">
        <v>0</v>
      </c>
      <c r="D131" s="12">
        <v>0</v>
      </c>
      <c r="E131" s="16">
        <f t="shared" si="7"/>
        <v>0</v>
      </c>
      <c r="F131" s="159"/>
      <c r="G131" s="159"/>
      <c r="H131" s="159">
        <f t="shared" si="5"/>
        <v>0</v>
      </c>
      <c r="I131" s="159"/>
      <c r="J131" s="159"/>
      <c r="K131" s="159">
        <f t="shared" si="6"/>
        <v>0</v>
      </c>
      <c r="L131" s="159"/>
    </row>
    <row r="132" spans="1:12" x14ac:dyDescent="0.25">
      <c r="A132" s="15" t="s">
        <v>149</v>
      </c>
      <c r="B132" s="13" t="s">
        <v>312</v>
      </c>
      <c r="C132" s="11">
        <v>0</v>
      </c>
      <c r="D132" s="12">
        <v>0</v>
      </c>
      <c r="E132" s="16">
        <f t="shared" si="7"/>
        <v>0</v>
      </c>
      <c r="F132" s="159"/>
      <c r="G132" s="159"/>
      <c r="H132" s="159">
        <f t="shared" si="5"/>
        <v>0</v>
      </c>
      <c r="I132" s="159"/>
      <c r="J132" s="159"/>
      <c r="K132" s="159">
        <f t="shared" si="6"/>
        <v>0</v>
      </c>
      <c r="L132" s="159"/>
    </row>
    <row r="133" spans="1:12" x14ac:dyDescent="0.25">
      <c r="A133" s="15" t="s">
        <v>150</v>
      </c>
      <c r="B133" s="13" t="s">
        <v>313</v>
      </c>
      <c r="C133" s="11">
        <v>0</v>
      </c>
      <c r="D133" s="12">
        <v>0</v>
      </c>
      <c r="E133" s="16">
        <f t="shared" si="7"/>
        <v>0</v>
      </c>
      <c r="F133" s="159"/>
      <c r="G133" s="159"/>
      <c r="H133" s="159">
        <f t="shared" si="5"/>
        <v>0</v>
      </c>
      <c r="I133" s="159"/>
      <c r="J133" s="159"/>
      <c r="K133" s="159">
        <f t="shared" si="6"/>
        <v>0</v>
      </c>
      <c r="L133" s="159"/>
    </row>
    <row r="134" spans="1:12" x14ac:dyDescent="0.25">
      <c r="A134" s="15" t="s">
        <v>152</v>
      </c>
      <c r="B134" s="13" t="s">
        <v>314</v>
      </c>
      <c r="C134" s="11">
        <v>0</v>
      </c>
      <c r="D134" s="12">
        <v>0</v>
      </c>
      <c r="E134" s="16">
        <f t="shared" si="7"/>
        <v>0</v>
      </c>
      <c r="F134" s="159"/>
      <c r="G134" s="159"/>
      <c r="H134" s="159">
        <f t="shared" si="5"/>
        <v>0</v>
      </c>
      <c r="I134" s="159"/>
      <c r="J134" s="159"/>
      <c r="K134" s="159">
        <f t="shared" si="6"/>
        <v>0</v>
      </c>
      <c r="L134" s="159"/>
    </row>
    <row r="135" spans="1:12" x14ac:dyDescent="0.25">
      <c r="A135" s="25" t="s">
        <v>153</v>
      </c>
      <c r="B135" s="30" t="s">
        <v>154</v>
      </c>
      <c r="C135" s="27">
        <f>SUM(C136:C171)</f>
        <v>43</v>
      </c>
      <c r="D135" s="28"/>
      <c r="E135" s="28">
        <f>SUM(E136:E171)</f>
        <v>138000</v>
      </c>
      <c r="F135" s="159"/>
      <c r="G135" s="159"/>
      <c r="H135" s="159">
        <f t="shared" si="5"/>
        <v>0</v>
      </c>
      <c r="I135" s="159"/>
      <c r="J135" s="159"/>
      <c r="K135" s="159">
        <f t="shared" si="6"/>
        <v>0</v>
      </c>
      <c r="L135" s="159"/>
    </row>
    <row r="136" spans="1:12" x14ac:dyDescent="0.25">
      <c r="A136" s="15" t="s">
        <v>155</v>
      </c>
      <c r="B136" s="13" t="s">
        <v>315</v>
      </c>
      <c r="C136" s="11">
        <v>1</v>
      </c>
      <c r="D136" s="12">
        <v>18000</v>
      </c>
      <c r="E136" s="16">
        <f t="shared" si="7"/>
        <v>18000</v>
      </c>
      <c r="F136" s="159"/>
      <c r="G136" s="159"/>
      <c r="H136" s="159">
        <f t="shared" si="5"/>
        <v>0</v>
      </c>
      <c r="I136" s="159"/>
      <c r="J136" s="159"/>
      <c r="K136" s="159">
        <f t="shared" si="6"/>
        <v>0</v>
      </c>
      <c r="L136" s="159"/>
    </row>
    <row r="137" spans="1:12" x14ac:dyDescent="0.25">
      <c r="A137" s="15" t="s">
        <v>156</v>
      </c>
      <c r="B137" s="13" t="s">
        <v>157</v>
      </c>
      <c r="C137" s="11">
        <v>2</v>
      </c>
      <c r="D137" s="12">
        <v>1500</v>
      </c>
      <c r="E137" s="16">
        <f t="shared" si="7"/>
        <v>3000</v>
      </c>
      <c r="F137" s="159"/>
      <c r="G137" s="159"/>
      <c r="H137" s="159">
        <f t="shared" ref="H137:H200" si="8">F137*G137</f>
        <v>0</v>
      </c>
      <c r="I137" s="159"/>
      <c r="J137" s="159"/>
      <c r="K137" s="159">
        <f t="shared" si="6"/>
        <v>0</v>
      </c>
      <c r="L137" s="159"/>
    </row>
    <row r="138" spans="1:12" x14ac:dyDescent="0.25">
      <c r="A138" s="15" t="s">
        <v>158</v>
      </c>
      <c r="B138" s="13" t="s">
        <v>159</v>
      </c>
      <c r="C138" s="11">
        <v>0</v>
      </c>
      <c r="D138" s="12">
        <v>0</v>
      </c>
      <c r="E138" s="16">
        <f t="shared" si="7"/>
        <v>0</v>
      </c>
      <c r="F138" s="159"/>
      <c r="G138" s="159"/>
      <c r="H138" s="159">
        <f t="shared" si="8"/>
        <v>0</v>
      </c>
      <c r="I138" s="159"/>
      <c r="J138" s="159"/>
      <c r="K138" s="159">
        <f t="shared" si="6"/>
        <v>0</v>
      </c>
      <c r="L138" s="159"/>
    </row>
    <row r="139" spans="1:12" x14ac:dyDescent="0.25">
      <c r="A139" s="15" t="s">
        <v>160</v>
      </c>
      <c r="B139" s="13" t="s">
        <v>161</v>
      </c>
      <c r="C139" s="11">
        <v>2</v>
      </c>
      <c r="D139" s="12">
        <v>2500</v>
      </c>
      <c r="E139" s="16">
        <f t="shared" si="7"/>
        <v>5000</v>
      </c>
      <c r="F139" s="159"/>
      <c r="G139" s="159"/>
      <c r="H139" s="159">
        <f t="shared" si="8"/>
        <v>0</v>
      </c>
      <c r="I139" s="159"/>
      <c r="J139" s="159"/>
      <c r="K139" s="159">
        <f t="shared" si="6"/>
        <v>0</v>
      </c>
      <c r="L139" s="159"/>
    </row>
    <row r="140" spans="1:12" x14ac:dyDescent="0.25">
      <c r="A140" s="15" t="s">
        <v>162</v>
      </c>
      <c r="B140" s="13" t="s">
        <v>163</v>
      </c>
      <c r="C140" s="11">
        <v>0</v>
      </c>
      <c r="D140" s="12">
        <v>0</v>
      </c>
      <c r="E140" s="16">
        <f t="shared" si="7"/>
        <v>0</v>
      </c>
      <c r="F140" s="159"/>
      <c r="G140" s="159"/>
      <c r="H140" s="159">
        <f t="shared" si="8"/>
        <v>0</v>
      </c>
      <c r="I140" s="159"/>
      <c r="J140" s="159"/>
      <c r="K140" s="159">
        <f t="shared" si="6"/>
        <v>0</v>
      </c>
      <c r="L140" s="159"/>
    </row>
    <row r="141" spans="1:12" x14ac:dyDescent="0.25">
      <c r="A141" s="15" t="s">
        <v>164</v>
      </c>
      <c r="B141" s="13" t="s">
        <v>165</v>
      </c>
      <c r="C141" s="11">
        <v>0</v>
      </c>
      <c r="D141" s="12">
        <v>0</v>
      </c>
      <c r="E141" s="16">
        <f t="shared" si="7"/>
        <v>0</v>
      </c>
      <c r="F141" s="159"/>
      <c r="G141" s="159"/>
      <c r="H141" s="159">
        <f t="shared" si="8"/>
        <v>0</v>
      </c>
      <c r="I141" s="159"/>
      <c r="J141" s="159"/>
      <c r="K141" s="159">
        <f t="shared" si="6"/>
        <v>0</v>
      </c>
      <c r="L141" s="159"/>
    </row>
    <row r="142" spans="1:12" x14ac:dyDescent="0.25">
      <c r="A142" s="15" t="s">
        <v>166</v>
      </c>
      <c r="B142" s="13" t="s">
        <v>167</v>
      </c>
      <c r="C142" s="11">
        <v>1</v>
      </c>
      <c r="D142" s="12">
        <v>5000</v>
      </c>
      <c r="E142" s="16">
        <f t="shared" si="7"/>
        <v>5000</v>
      </c>
      <c r="F142" s="159"/>
      <c r="G142" s="159"/>
      <c r="H142" s="159">
        <f t="shared" si="8"/>
        <v>0</v>
      </c>
      <c r="I142" s="159"/>
      <c r="J142" s="159"/>
      <c r="K142" s="159">
        <f t="shared" si="6"/>
        <v>0</v>
      </c>
      <c r="L142" s="159"/>
    </row>
    <row r="143" spans="1:12" x14ac:dyDescent="0.25">
      <c r="A143" s="15" t="s">
        <v>168</v>
      </c>
      <c r="B143" s="13" t="s">
        <v>169</v>
      </c>
      <c r="C143" s="11">
        <v>0</v>
      </c>
      <c r="D143" s="12">
        <v>0</v>
      </c>
      <c r="E143" s="16">
        <f t="shared" si="7"/>
        <v>0</v>
      </c>
      <c r="F143" s="159"/>
      <c r="G143" s="159"/>
      <c r="H143" s="159">
        <f t="shared" si="8"/>
        <v>0</v>
      </c>
      <c r="I143" s="159"/>
      <c r="J143" s="159"/>
      <c r="K143" s="159">
        <f t="shared" ref="K143:K206" si="9">I143*J143</f>
        <v>0</v>
      </c>
      <c r="L143" s="159"/>
    </row>
    <row r="144" spans="1:12" x14ac:dyDescent="0.25">
      <c r="A144" s="15" t="s">
        <v>170</v>
      </c>
      <c r="B144" s="13" t="s">
        <v>171</v>
      </c>
      <c r="C144" s="11">
        <v>0</v>
      </c>
      <c r="D144" s="12">
        <v>0</v>
      </c>
      <c r="E144" s="16">
        <f t="shared" si="7"/>
        <v>0</v>
      </c>
      <c r="F144" s="159"/>
      <c r="G144" s="159"/>
      <c r="H144" s="159">
        <f t="shared" si="8"/>
        <v>0</v>
      </c>
      <c r="I144" s="159"/>
      <c r="J144" s="159"/>
      <c r="K144" s="159">
        <f t="shared" si="9"/>
        <v>0</v>
      </c>
      <c r="L144" s="159"/>
    </row>
    <row r="145" spans="1:12" x14ac:dyDescent="0.25">
      <c r="A145" s="15" t="s">
        <v>172</v>
      </c>
      <c r="B145" s="13" t="s">
        <v>337</v>
      </c>
      <c r="C145" s="11">
        <v>1</v>
      </c>
      <c r="D145" s="12">
        <v>2000</v>
      </c>
      <c r="E145" s="16">
        <f t="shared" si="7"/>
        <v>2000</v>
      </c>
      <c r="F145" s="159"/>
      <c r="G145" s="159"/>
      <c r="H145" s="159">
        <f t="shared" si="8"/>
        <v>0</v>
      </c>
      <c r="I145" s="159"/>
      <c r="J145" s="159"/>
      <c r="K145" s="159">
        <f t="shared" si="9"/>
        <v>0</v>
      </c>
      <c r="L145" s="159"/>
    </row>
    <row r="146" spans="1:12" x14ac:dyDescent="0.25">
      <c r="A146" s="15" t="s">
        <v>173</v>
      </c>
      <c r="B146" s="13" t="s">
        <v>175</v>
      </c>
      <c r="C146" s="11">
        <v>0</v>
      </c>
      <c r="D146" s="12">
        <v>0</v>
      </c>
      <c r="E146" s="16">
        <f t="shared" si="7"/>
        <v>0</v>
      </c>
      <c r="F146" s="159"/>
      <c r="G146" s="159"/>
      <c r="H146" s="159">
        <f t="shared" si="8"/>
        <v>0</v>
      </c>
      <c r="I146" s="159"/>
      <c r="J146" s="159"/>
      <c r="K146" s="159">
        <f t="shared" si="9"/>
        <v>0</v>
      </c>
      <c r="L146" s="159"/>
    </row>
    <row r="147" spans="1:12" x14ac:dyDescent="0.25">
      <c r="A147" s="15" t="s">
        <v>174</v>
      </c>
      <c r="B147" s="13" t="s">
        <v>179</v>
      </c>
      <c r="C147" s="11">
        <v>0</v>
      </c>
      <c r="D147" s="12">
        <v>0</v>
      </c>
      <c r="E147" s="16">
        <f t="shared" si="7"/>
        <v>0</v>
      </c>
      <c r="F147" s="159"/>
      <c r="G147" s="159"/>
      <c r="H147" s="159">
        <f t="shared" si="8"/>
        <v>0</v>
      </c>
      <c r="I147" s="159"/>
      <c r="J147" s="159"/>
      <c r="K147" s="159">
        <f t="shared" si="9"/>
        <v>0</v>
      </c>
      <c r="L147" s="159"/>
    </row>
    <row r="148" spans="1:12" x14ac:dyDescent="0.25">
      <c r="A148" s="15" t="s">
        <v>176</v>
      </c>
      <c r="B148" s="13" t="s">
        <v>181</v>
      </c>
      <c r="C148" s="11">
        <v>0</v>
      </c>
      <c r="D148" s="12">
        <v>0</v>
      </c>
      <c r="E148" s="16">
        <f t="shared" si="7"/>
        <v>0</v>
      </c>
      <c r="F148" s="159"/>
      <c r="G148" s="159"/>
      <c r="H148" s="159">
        <f t="shared" si="8"/>
        <v>0</v>
      </c>
      <c r="I148" s="159"/>
      <c r="J148" s="159"/>
      <c r="K148" s="159">
        <f t="shared" si="9"/>
        <v>0</v>
      </c>
      <c r="L148" s="159"/>
    </row>
    <row r="149" spans="1:12" x14ac:dyDescent="0.25">
      <c r="A149" s="15" t="s">
        <v>177</v>
      </c>
      <c r="B149" s="13" t="s">
        <v>183</v>
      </c>
      <c r="C149" s="11">
        <v>1</v>
      </c>
      <c r="D149" s="12">
        <v>3000</v>
      </c>
      <c r="E149" s="16">
        <f t="shared" si="7"/>
        <v>3000</v>
      </c>
      <c r="F149" s="159"/>
      <c r="G149" s="159"/>
      <c r="H149" s="159">
        <f t="shared" si="8"/>
        <v>0</v>
      </c>
      <c r="I149" s="159"/>
      <c r="J149" s="159"/>
      <c r="K149" s="159">
        <f t="shared" si="9"/>
        <v>0</v>
      </c>
      <c r="L149" s="159"/>
    </row>
    <row r="150" spans="1:12" x14ac:dyDescent="0.25">
      <c r="A150" s="15" t="s">
        <v>178</v>
      </c>
      <c r="B150" s="13" t="s">
        <v>185</v>
      </c>
      <c r="C150" s="11">
        <v>0</v>
      </c>
      <c r="D150" s="12">
        <v>0</v>
      </c>
      <c r="E150" s="16">
        <f t="shared" si="7"/>
        <v>0</v>
      </c>
      <c r="F150" s="159"/>
      <c r="G150" s="159"/>
      <c r="H150" s="159">
        <f t="shared" si="8"/>
        <v>0</v>
      </c>
      <c r="I150" s="159"/>
      <c r="J150" s="159"/>
      <c r="K150" s="159">
        <f t="shared" si="9"/>
        <v>0</v>
      </c>
      <c r="L150" s="159"/>
    </row>
    <row r="151" spans="1:12" x14ac:dyDescent="0.25">
      <c r="A151" s="15" t="s">
        <v>180</v>
      </c>
      <c r="B151" s="13" t="s">
        <v>187</v>
      </c>
      <c r="C151" s="11">
        <v>0</v>
      </c>
      <c r="D151" s="12">
        <v>0</v>
      </c>
      <c r="E151" s="16">
        <f t="shared" si="7"/>
        <v>0</v>
      </c>
      <c r="F151" s="159"/>
      <c r="G151" s="159"/>
      <c r="H151" s="159">
        <f t="shared" si="8"/>
        <v>0</v>
      </c>
      <c r="I151" s="159"/>
      <c r="J151" s="159"/>
      <c r="K151" s="159">
        <f t="shared" si="9"/>
        <v>0</v>
      </c>
      <c r="L151" s="159"/>
    </row>
    <row r="152" spans="1:12" x14ac:dyDescent="0.25">
      <c r="A152" s="15" t="s">
        <v>182</v>
      </c>
      <c r="B152" s="13" t="s">
        <v>35</v>
      </c>
      <c r="C152" s="11">
        <v>0</v>
      </c>
      <c r="D152" s="12">
        <v>0</v>
      </c>
      <c r="E152" s="16">
        <f t="shared" si="7"/>
        <v>0</v>
      </c>
      <c r="F152" s="159"/>
      <c r="G152" s="159"/>
      <c r="H152" s="159">
        <f t="shared" si="8"/>
        <v>0</v>
      </c>
      <c r="I152" s="159"/>
      <c r="J152" s="159"/>
      <c r="K152" s="159">
        <f t="shared" si="9"/>
        <v>0</v>
      </c>
      <c r="L152" s="159"/>
    </row>
    <row r="153" spans="1:12" x14ac:dyDescent="0.25">
      <c r="A153" s="15" t="s">
        <v>184</v>
      </c>
      <c r="B153" s="13" t="s">
        <v>190</v>
      </c>
      <c r="C153" s="11">
        <v>0</v>
      </c>
      <c r="D153" s="12">
        <v>0</v>
      </c>
      <c r="E153" s="16">
        <f t="shared" si="7"/>
        <v>0</v>
      </c>
      <c r="F153" s="159"/>
      <c r="G153" s="159"/>
      <c r="H153" s="159">
        <f t="shared" si="8"/>
        <v>0</v>
      </c>
      <c r="I153" s="159"/>
      <c r="J153" s="159"/>
      <c r="K153" s="159">
        <f t="shared" si="9"/>
        <v>0</v>
      </c>
      <c r="L153" s="159"/>
    </row>
    <row r="154" spans="1:12" x14ac:dyDescent="0.25">
      <c r="A154" s="15" t="s">
        <v>186</v>
      </c>
      <c r="B154" s="13" t="s">
        <v>192</v>
      </c>
      <c r="C154" s="11">
        <v>0</v>
      </c>
      <c r="D154" s="12">
        <v>0</v>
      </c>
      <c r="E154" s="16">
        <f t="shared" si="7"/>
        <v>0</v>
      </c>
      <c r="F154" s="159"/>
      <c r="G154" s="159"/>
      <c r="H154" s="159">
        <f t="shared" si="8"/>
        <v>0</v>
      </c>
      <c r="I154" s="159"/>
      <c r="J154" s="159"/>
      <c r="K154" s="159">
        <f t="shared" si="9"/>
        <v>0</v>
      </c>
      <c r="L154" s="159"/>
    </row>
    <row r="155" spans="1:12" ht="24" x14ac:dyDescent="0.25">
      <c r="A155" s="15" t="s">
        <v>188</v>
      </c>
      <c r="B155" s="13" t="s">
        <v>289</v>
      </c>
      <c r="C155" s="11">
        <v>0</v>
      </c>
      <c r="D155" s="12">
        <v>0</v>
      </c>
      <c r="E155" s="16">
        <f t="shared" si="7"/>
        <v>0</v>
      </c>
      <c r="F155" s="159"/>
      <c r="G155" s="159"/>
      <c r="H155" s="159">
        <f t="shared" si="8"/>
        <v>0</v>
      </c>
      <c r="I155" s="159"/>
      <c r="J155" s="159"/>
      <c r="K155" s="159">
        <f t="shared" si="9"/>
        <v>0</v>
      </c>
      <c r="L155" s="159"/>
    </row>
    <row r="156" spans="1:12" x14ac:dyDescent="0.25">
      <c r="A156" s="15" t="s">
        <v>189</v>
      </c>
      <c r="B156" s="13" t="s">
        <v>197</v>
      </c>
      <c r="C156" s="11">
        <v>0</v>
      </c>
      <c r="D156" s="12">
        <v>0</v>
      </c>
      <c r="E156" s="16">
        <f t="shared" si="7"/>
        <v>0</v>
      </c>
      <c r="F156" s="159"/>
      <c r="G156" s="159"/>
      <c r="H156" s="159">
        <f t="shared" si="8"/>
        <v>0</v>
      </c>
      <c r="I156" s="159"/>
      <c r="J156" s="159"/>
      <c r="K156" s="159">
        <f t="shared" si="9"/>
        <v>0</v>
      </c>
      <c r="L156" s="159"/>
    </row>
    <row r="157" spans="1:12" x14ac:dyDescent="0.25">
      <c r="A157" s="15" t="s">
        <v>191</v>
      </c>
      <c r="B157" s="13" t="s">
        <v>198</v>
      </c>
      <c r="C157" s="11">
        <v>1</v>
      </c>
      <c r="D157" s="12">
        <v>5000</v>
      </c>
      <c r="E157" s="16">
        <f t="shared" ref="E157:E171" si="10">C157*D157</f>
        <v>5000</v>
      </c>
      <c r="F157" s="159"/>
      <c r="G157" s="159"/>
      <c r="H157" s="159">
        <f t="shared" si="8"/>
        <v>0</v>
      </c>
      <c r="I157" s="159"/>
      <c r="J157" s="159"/>
      <c r="K157" s="159">
        <f t="shared" si="9"/>
        <v>0</v>
      </c>
      <c r="L157" s="159"/>
    </row>
    <row r="158" spans="1:12" x14ac:dyDescent="0.25">
      <c r="A158" s="15" t="s">
        <v>193</v>
      </c>
      <c r="B158" s="13" t="s">
        <v>199</v>
      </c>
      <c r="C158" s="11">
        <v>0</v>
      </c>
      <c r="D158" s="12">
        <v>0</v>
      </c>
      <c r="E158" s="16">
        <f t="shared" si="10"/>
        <v>0</v>
      </c>
      <c r="F158" s="159"/>
      <c r="G158" s="159"/>
      <c r="H158" s="159">
        <f t="shared" si="8"/>
        <v>0</v>
      </c>
      <c r="I158" s="159"/>
      <c r="J158" s="159"/>
      <c r="K158" s="159">
        <f t="shared" si="9"/>
        <v>0</v>
      </c>
      <c r="L158" s="159"/>
    </row>
    <row r="159" spans="1:12" x14ac:dyDescent="0.25">
      <c r="A159" s="15" t="s">
        <v>194</v>
      </c>
      <c r="B159" s="13" t="s">
        <v>316</v>
      </c>
      <c r="C159" s="11">
        <v>0</v>
      </c>
      <c r="D159" s="12">
        <v>0</v>
      </c>
      <c r="E159" s="16">
        <f t="shared" si="10"/>
        <v>0</v>
      </c>
      <c r="F159" s="159"/>
      <c r="G159" s="159"/>
      <c r="H159" s="159">
        <f t="shared" si="8"/>
        <v>0</v>
      </c>
      <c r="I159" s="159"/>
      <c r="J159" s="159"/>
      <c r="K159" s="159">
        <f t="shared" si="9"/>
        <v>0</v>
      </c>
      <c r="L159" s="159"/>
    </row>
    <row r="160" spans="1:12" x14ac:dyDescent="0.25">
      <c r="A160" s="15" t="s">
        <v>195</v>
      </c>
      <c r="B160" s="13" t="s">
        <v>317</v>
      </c>
      <c r="C160" s="11">
        <v>0</v>
      </c>
      <c r="D160" s="12">
        <v>0</v>
      </c>
      <c r="E160" s="16">
        <f t="shared" si="10"/>
        <v>0</v>
      </c>
      <c r="F160" s="159"/>
      <c r="G160" s="159"/>
      <c r="H160" s="159">
        <f t="shared" si="8"/>
        <v>0</v>
      </c>
      <c r="I160" s="159"/>
      <c r="J160" s="159"/>
      <c r="K160" s="159">
        <f t="shared" si="9"/>
        <v>0</v>
      </c>
      <c r="L160" s="159"/>
    </row>
    <row r="161" spans="1:12" x14ac:dyDescent="0.25">
      <c r="A161" s="15" t="s">
        <v>196</v>
      </c>
      <c r="B161" s="13" t="s">
        <v>208</v>
      </c>
      <c r="C161" s="11">
        <v>5</v>
      </c>
      <c r="D161" s="12">
        <v>2500</v>
      </c>
      <c r="E161" s="16">
        <f t="shared" si="10"/>
        <v>12500</v>
      </c>
      <c r="F161" s="159"/>
      <c r="G161" s="159"/>
      <c r="H161" s="159">
        <f t="shared" si="8"/>
        <v>0</v>
      </c>
      <c r="I161" s="159"/>
      <c r="J161" s="159"/>
      <c r="K161" s="159">
        <f t="shared" si="9"/>
        <v>0</v>
      </c>
      <c r="L161" s="159"/>
    </row>
    <row r="162" spans="1:12" x14ac:dyDescent="0.25">
      <c r="A162" s="15" t="s">
        <v>217</v>
      </c>
      <c r="B162" s="13" t="s">
        <v>218</v>
      </c>
      <c r="C162" s="11">
        <v>0</v>
      </c>
      <c r="D162" s="12">
        <v>0</v>
      </c>
      <c r="E162" s="16">
        <f t="shared" si="10"/>
        <v>0</v>
      </c>
      <c r="F162" s="159"/>
      <c r="G162" s="159"/>
      <c r="H162" s="159">
        <f t="shared" si="8"/>
        <v>0</v>
      </c>
      <c r="I162" s="159"/>
      <c r="J162" s="159"/>
      <c r="K162" s="159">
        <f t="shared" si="9"/>
        <v>0</v>
      </c>
      <c r="L162" s="159"/>
    </row>
    <row r="163" spans="1:12" x14ac:dyDescent="0.25">
      <c r="A163" s="15" t="s">
        <v>219</v>
      </c>
      <c r="B163" s="13" t="s">
        <v>220</v>
      </c>
      <c r="C163" s="11">
        <v>10</v>
      </c>
      <c r="D163" s="12">
        <v>800</v>
      </c>
      <c r="E163" s="16">
        <f t="shared" si="10"/>
        <v>8000</v>
      </c>
      <c r="F163" s="159"/>
      <c r="G163" s="159"/>
      <c r="H163" s="159">
        <f t="shared" si="8"/>
        <v>0</v>
      </c>
      <c r="I163" s="159"/>
      <c r="J163" s="159"/>
      <c r="K163" s="159">
        <f t="shared" si="9"/>
        <v>0</v>
      </c>
      <c r="L163" s="159"/>
    </row>
    <row r="164" spans="1:12" x14ac:dyDescent="0.25">
      <c r="A164" s="15" t="s">
        <v>221</v>
      </c>
      <c r="B164" s="13" t="s">
        <v>222</v>
      </c>
      <c r="C164" s="11">
        <v>10</v>
      </c>
      <c r="D164" s="12">
        <v>2000</v>
      </c>
      <c r="E164" s="16">
        <f t="shared" si="10"/>
        <v>20000</v>
      </c>
      <c r="F164" s="159">
        <v>5</v>
      </c>
      <c r="G164" s="159">
        <v>644</v>
      </c>
      <c r="H164" s="159">
        <f t="shared" si="8"/>
        <v>3220</v>
      </c>
      <c r="I164" s="159"/>
      <c r="J164" s="159"/>
      <c r="K164" s="159">
        <f t="shared" si="9"/>
        <v>0</v>
      </c>
      <c r="L164" s="159"/>
    </row>
    <row r="165" spans="1:12" x14ac:dyDescent="0.25">
      <c r="A165" s="15" t="s">
        <v>202</v>
      </c>
      <c r="B165" s="13" t="s">
        <v>203</v>
      </c>
      <c r="C165" s="11">
        <v>5</v>
      </c>
      <c r="D165" s="12">
        <v>4500</v>
      </c>
      <c r="E165" s="16">
        <f t="shared" si="10"/>
        <v>22500</v>
      </c>
      <c r="F165" s="159"/>
      <c r="G165" s="159"/>
      <c r="H165" s="159">
        <f t="shared" si="8"/>
        <v>0</v>
      </c>
      <c r="I165" s="159"/>
      <c r="J165" s="159"/>
      <c r="K165" s="159">
        <f t="shared" si="9"/>
        <v>0</v>
      </c>
      <c r="L165" s="159"/>
    </row>
    <row r="166" spans="1:12" x14ac:dyDescent="0.25">
      <c r="A166" s="15" t="s">
        <v>204</v>
      </c>
      <c r="B166" s="13" t="s">
        <v>205</v>
      </c>
      <c r="C166" s="11">
        <v>2</v>
      </c>
      <c r="D166" s="12">
        <v>15000</v>
      </c>
      <c r="E166" s="16">
        <f t="shared" si="10"/>
        <v>30000</v>
      </c>
      <c r="F166" s="159"/>
      <c r="G166" s="159"/>
      <c r="H166" s="159">
        <f t="shared" si="8"/>
        <v>0</v>
      </c>
      <c r="I166" s="159"/>
      <c r="J166" s="159"/>
      <c r="K166" s="159">
        <f t="shared" si="9"/>
        <v>0</v>
      </c>
      <c r="L166" s="159"/>
    </row>
    <row r="167" spans="1:12" x14ac:dyDescent="0.25">
      <c r="A167" s="15" t="s">
        <v>206</v>
      </c>
      <c r="B167" s="13" t="s">
        <v>207</v>
      </c>
      <c r="C167" s="11">
        <v>2</v>
      </c>
      <c r="D167" s="12">
        <v>2000</v>
      </c>
      <c r="E167" s="16">
        <f>C167*D167</f>
        <v>4000</v>
      </c>
      <c r="F167" s="159"/>
      <c r="G167" s="159"/>
      <c r="H167" s="159">
        <f t="shared" si="8"/>
        <v>0</v>
      </c>
      <c r="I167" s="159"/>
      <c r="J167" s="159"/>
      <c r="K167" s="159">
        <f t="shared" si="9"/>
        <v>0</v>
      </c>
      <c r="L167" s="159"/>
    </row>
    <row r="168" spans="1:12" x14ac:dyDescent="0.25">
      <c r="A168" s="15" t="s">
        <v>209</v>
      </c>
      <c r="B168" s="13" t="s">
        <v>210</v>
      </c>
      <c r="C168" s="11">
        <v>0</v>
      </c>
      <c r="D168" s="12">
        <v>0</v>
      </c>
      <c r="E168" s="16">
        <f t="shared" si="10"/>
        <v>0</v>
      </c>
      <c r="F168" s="159"/>
      <c r="G168" s="159"/>
      <c r="H168" s="159">
        <f t="shared" si="8"/>
        <v>0</v>
      </c>
      <c r="I168" s="159"/>
      <c r="J168" s="159"/>
      <c r="K168" s="159">
        <f t="shared" si="9"/>
        <v>0</v>
      </c>
      <c r="L168" s="159"/>
    </row>
    <row r="169" spans="1:12" x14ac:dyDescent="0.25">
      <c r="A169" s="15" t="s">
        <v>211</v>
      </c>
      <c r="B169" s="13" t="s">
        <v>212</v>
      </c>
      <c r="C169" s="11">
        <v>0</v>
      </c>
      <c r="D169" s="12">
        <v>0</v>
      </c>
      <c r="E169" s="16">
        <f t="shared" si="10"/>
        <v>0</v>
      </c>
      <c r="F169" s="159"/>
      <c r="G169" s="159"/>
      <c r="H169" s="159">
        <f t="shared" si="8"/>
        <v>0</v>
      </c>
      <c r="I169" s="159"/>
      <c r="J169" s="159"/>
      <c r="K169" s="159">
        <f t="shared" si="9"/>
        <v>0</v>
      </c>
      <c r="L169" s="159"/>
    </row>
    <row r="170" spans="1:12" x14ac:dyDescent="0.25">
      <c r="A170" s="15" t="s">
        <v>213</v>
      </c>
      <c r="B170" s="13" t="s">
        <v>214</v>
      </c>
      <c r="C170" s="11">
        <v>0</v>
      </c>
      <c r="D170" s="12">
        <v>0</v>
      </c>
      <c r="E170" s="16">
        <f t="shared" si="10"/>
        <v>0</v>
      </c>
      <c r="F170" s="159"/>
      <c r="G170" s="159"/>
      <c r="H170" s="159">
        <f t="shared" si="8"/>
        <v>0</v>
      </c>
      <c r="I170" s="159"/>
      <c r="J170" s="159"/>
      <c r="K170" s="159">
        <f t="shared" si="9"/>
        <v>0</v>
      </c>
      <c r="L170" s="159"/>
    </row>
    <row r="171" spans="1:12" x14ac:dyDescent="0.25">
      <c r="A171" s="15" t="s">
        <v>215</v>
      </c>
      <c r="B171" s="13" t="s">
        <v>216</v>
      </c>
      <c r="C171" s="11">
        <v>0</v>
      </c>
      <c r="D171" s="12">
        <v>0</v>
      </c>
      <c r="E171" s="16">
        <f t="shared" si="10"/>
        <v>0</v>
      </c>
      <c r="F171" s="159"/>
      <c r="G171" s="159"/>
      <c r="H171" s="159">
        <f t="shared" si="8"/>
        <v>0</v>
      </c>
      <c r="I171" s="159"/>
      <c r="J171" s="159"/>
      <c r="K171" s="159">
        <f t="shared" si="9"/>
        <v>0</v>
      </c>
      <c r="L171" s="159"/>
    </row>
    <row r="172" spans="1:12" x14ac:dyDescent="0.25">
      <c r="A172" s="25" t="s">
        <v>200</v>
      </c>
      <c r="B172" s="26" t="s">
        <v>201</v>
      </c>
      <c r="C172" s="29">
        <f>SUM(C173:C180)</f>
        <v>1</v>
      </c>
      <c r="D172" s="28">
        <v>0</v>
      </c>
      <c r="E172" s="55">
        <f>SUM(E173:E180)</f>
        <v>60000</v>
      </c>
      <c r="F172" s="159"/>
      <c r="G172" s="159"/>
      <c r="H172" s="159">
        <f t="shared" si="8"/>
        <v>0</v>
      </c>
      <c r="I172" s="159"/>
      <c r="J172" s="159"/>
      <c r="K172" s="159">
        <f t="shared" si="9"/>
        <v>0</v>
      </c>
      <c r="L172" s="159"/>
    </row>
    <row r="173" spans="1:12" ht="24" x14ac:dyDescent="0.25">
      <c r="A173" s="15">
        <v>1653507001</v>
      </c>
      <c r="B173" s="13" t="s">
        <v>223</v>
      </c>
      <c r="C173" s="11">
        <v>1</v>
      </c>
      <c r="D173" s="12">
        <v>60000</v>
      </c>
      <c r="E173" s="16">
        <f t="shared" ref="E173:E180" si="11">C173*D173</f>
        <v>60000</v>
      </c>
      <c r="F173" s="159"/>
      <c r="G173" s="159"/>
      <c r="H173" s="159">
        <f t="shared" si="8"/>
        <v>0</v>
      </c>
      <c r="I173" s="159"/>
      <c r="J173" s="159"/>
      <c r="K173" s="159">
        <f t="shared" si="9"/>
        <v>0</v>
      </c>
      <c r="L173" s="159"/>
    </row>
    <row r="174" spans="1:12" x14ac:dyDescent="0.25">
      <c r="A174" s="15">
        <v>1653507002</v>
      </c>
      <c r="B174" s="13" t="s">
        <v>224</v>
      </c>
      <c r="C174" s="11">
        <v>0</v>
      </c>
      <c r="D174" s="12">
        <v>0</v>
      </c>
      <c r="E174" s="16">
        <f t="shared" si="11"/>
        <v>0</v>
      </c>
      <c r="F174" s="159"/>
      <c r="G174" s="159"/>
      <c r="H174" s="159">
        <f t="shared" si="8"/>
        <v>0</v>
      </c>
      <c r="I174" s="159"/>
      <c r="J174" s="159"/>
      <c r="K174" s="159">
        <f t="shared" si="9"/>
        <v>0</v>
      </c>
      <c r="L174" s="159"/>
    </row>
    <row r="175" spans="1:12" x14ac:dyDescent="0.25">
      <c r="A175" s="15">
        <v>1653507003</v>
      </c>
      <c r="B175" s="13" t="s">
        <v>318</v>
      </c>
      <c r="C175" s="11"/>
      <c r="D175" s="12"/>
      <c r="E175" s="16">
        <f t="shared" si="11"/>
        <v>0</v>
      </c>
      <c r="F175" s="159"/>
      <c r="G175" s="159"/>
      <c r="H175" s="159">
        <f t="shared" si="8"/>
        <v>0</v>
      </c>
      <c r="I175" s="159"/>
      <c r="J175" s="159"/>
      <c r="K175" s="159">
        <f t="shared" si="9"/>
        <v>0</v>
      </c>
      <c r="L175" s="159"/>
    </row>
    <row r="176" spans="1:12" x14ac:dyDescent="0.25">
      <c r="A176" s="15">
        <v>1653507004</v>
      </c>
      <c r="B176" s="13" t="s">
        <v>325</v>
      </c>
      <c r="C176" s="11">
        <v>0</v>
      </c>
      <c r="D176" s="12">
        <v>0</v>
      </c>
      <c r="E176" s="16">
        <f t="shared" si="11"/>
        <v>0</v>
      </c>
      <c r="F176" s="159"/>
      <c r="G176" s="159"/>
      <c r="H176" s="159">
        <f t="shared" si="8"/>
        <v>0</v>
      </c>
      <c r="I176" s="159"/>
      <c r="J176" s="159"/>
      <c r="K176" s="159">
        <f t="shared" si="9"/>
        <v>0</v>
      </c>
      <c r="L176" s="159"/>
    </row>
    <row r="177" spans="1:12" x14ac:dyDescent="0.25">
      <c r="A177" s="15">
        <v>1653507005</v>
      </c>
      <c r="B177" s="13" t="s">
        <v>225</v>
      </c>
      <c r="C177" s="11">
        <v>0</v>
      </c>
      <c r="D177" s="12">
        <v>0</v>
      </c>
      <c r="E177" s="16">
        <f t="shared" si="11"/>
        <v>0</v>
      </c>
      <c r="F177" s="159"/>
      <c r="G177" s="159"/>
      <c r="H177" s="159">
        <f t="shared" si="8"/>
        <v>0</v>
      </c>
      <c r="I177" s="159"/>
      <c r="J177" s="159"/>
      <c r="K177" s="159">
        <f t="shared" si="9"/>
        <v>0</v>
      </c>
      <c r="L177" s="159"/>
    </row>
    <row r="178" spans="1:12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16">
        <f t="shared" si="11"/>
        <v>0</v>
      </c>
      <c r="F178" s="159"/>
      <c r="G178" s="159"/>
      <c r="H178" s="159">
        <f t="shared" si="8"/>
        <v>0</v>
      </c>
      <c r="I178" s="159"/>
      <c r="J178" s="159"/>
      <c r="K178" s="159">
        <f t="shared" si="9"/>
        <v>0</v>
      </c>
      <c r="L178" s="159"/>
    </row>
    <row r="179" spans="1:12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16">
        <f t="shared" si="11"/>
        <v>0</v>
      </c>
      <c r="F179" s="159"/>
      <c r="G179" s="159"/>
      <c r="H179" s="159">
        <f t="shared" si="8"/>
        <v>0</v>
      </c>
      <c r="I179" s="159"/>
      <c r="J179" s="159"/>
      <c r="K179" s="159">
        <f t="shared" si="9"/>
        <v>0</v>
      </c>
      <c r="L179" s="159"/>
    </row>
    <row r="180" spans="1:12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16">
        <f t="shared" si="11"/>
        <v>0</v>
      </c>
      <c r="F180" s="159"/>
      <c r="G180" s="159"/>
      <c r="H180" s="159">
        <f t="shared" si="8"/>
        <v>0</v>
      </c>
      <c r="I180" s="159"/>
      <c r="J180" s="159"/>
      <c r="K180" s="159">
        <f t="shared" si="9"/>
        <v>0</v>
      </c>
      <c r="L180" s="159"/>
    </row>
    <row r="181" spans="1:12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111">
        <v>0</v>
      </c>
      <c r="F181" s="159"/>
      <c r="G181" s="159"/>
      <c r="H181" s="159">
        <f t="shared" si="8"/>
        <v>0</v>
      </c>
      <c r="I181" s="159"/>
      <c r="J181" s="159"/>
      <c r="K181" s="159">
        <f t="shared" si="9"/>
        <v>0</v>
      </c>
      <c r="L181" s="159"/>
    </row>
    <row r="182" spans="1:12" x14ac:dyDescent="0.25">
      <c r="A182" s="25" t="s">
        <v>229</v>
      </c>
      <c r="B182" s="26" t="s">
        <v>230</v>
      </c>
      <c r="C182" s="29">
        <v>0</v>
      </c>
      <c r="D182" s="28">
        <v>0</v>
      </c>
      <c r="E182" s="55">
        <v>0</v>
      </c>
      <c r="F182" s="159"/>
      <c r="G182" s="159"/>
      <c r="H182" s="159">
        <f t="shared" si="8"/>
        <v>0</v>
      </c>
      <c r="I182" s="159"/>
      <c r="J182" s="159"/>
      <c r="K182" s="159">
        <f t="shared" si="9"/>
        <v>0</v>
      </c>
      <c r="L182" s="159"/>
    </row>
    <row r="183" spans="1:12" x14ac:dyDescent="0.25">
      <c r="A183" s="56" t="s">
        <v>231</v>
      </c>
      <c r="B183" s="13" t="s">
        <v>232</v>
      </c>
      <c r="C183" s="11">
        <v>0</v>
      </c>
      <c r="D183" s="12">
        <v>0</v>
      </c>
      <c r="E183" s="16">
        <v>0</v>
      </c>
      <c r="F183" s="159"/>
      <c r="G183" s="159"/>
      <c r="H183" s="159">
        <f t="shared" si="8"/>
        <v>0</v>
      </c>
      <c r="I183" s="159"/>
      <c r="J183" s="159"/>
      <c r="K183" s="159">
        <f t="shared" si="9"/>
        <v>0</v>
      </c>
      <c r="L183" s="159"/>
    </row>
    <row r="184" spans="1:12" x14ac:dyDescent="0.25">
      <c r="A184" s="56" t="s">
        <v>233</v>
      </c>
      <c r="B184" s="13" t="s">
        <v>339</v>
      </c>
      <c r="C184" s="11">
        <v>0</v>
      </c>
      <c r="D184" s="12">
        <v>0</v>
      </c>
      <c r="E184" s="16">
        <v>0</v>
      </c>
      <c r="F184" s="159"/>
      <c r="G184" s="159"/>
      <c r="H184" s="159">
        <f t="shared" si="8"/>
        <v>0</v>
      </c>
      <c r="I184" s="159"/>
      <c r="J184" s="159"/>
      <c r="K184" s="159">
        <f t="shared" si="9"/>
        <v>0</v>
      </c>
      <c r="L184" s="159"/>
    </row>
    <row r="185" spans="1:12" x14ac:dyDescent="0.25">
      <c r="A185" s="56" t="s">
        <v>234</v>
      </c>
      <c r="B185" s="13" t="s">
        <v>340</v>
      </c>
      <c r="C185" s="11">
        <v>0</v>
      </c>
      <c r="D185" s="12">
        <v>0</v>
      </c>
      <c r="E185" s="16">
        <v>0</v>
      </c>
      <c r="F185" s="159"/>
      <c r="G185" s="159"/>
      <c r="H185" s="159">
        <f t="shared" si="8"/>
        <v>0</v>
      </c>
      <c r="I185" s="159"/>
      <c r="J185" s="159"/>
      <c r="K185" s="159">
        <f t="shared" si="9"/>
        <v>0</v>
      </c>
      <c r="L185" s="159"/>
    </row>
    <row r="186" spans="1:12" x14ac:dyDescent="0.25">
      <c r="A186" s="56" t="s">
        <v>320</v>
      </c>
      <c r="B186" s="13" t="s">
        <v>237</v>
      </c>
      <c r="C186" s="11">
        <v>0</v>
      </c>
      <c r="D186" s="12">
        <v>0</v>
      </c>
      <c r="E186" s="16">
        <v>0</v>
      </c>
      <c r="F186" s="159"/>
      <c r="G186" s="159"/>
      <c r="H186" s="159">
        <f t="shared" si="8"/>
        <v>0</v>
      </c>
      <c r="I186" s="159"/>
      <c r="J186" s="159"/>
      <c r="K186" s="159">
        <f t="shared" si="9"/>
        <v>0</v>
      </c>
      <c r="L186" s="159"/>
    </row>
    <row r="187" spans="1:12" x14ac:dyDescent="0.25">
      <c r="A187" s="56" t="s">
        <v>236</v>
      </c>
      <c r="B187" s="13" t="s">
        <v>321</v>
      </c>
      <c r="C187" s="11">
        <v>0</v>
      </c>
      <c r="D187" s="12">
        <v>0</v>
      </c>
      <c r="E187" s="16">
        <v>0</v>
      </c>
      <c r="F187" s="159"/>
      <c r="G187" s="159"/>
      <c r="H187" s="159">
        <f t="shared" si="8"/>
        <v>0</v>
      </c>
      <c r="I187" s="159"/>
      <c r="J187" s="159"/>
      <c r="K187" s="159">
        <f t="shared" si="9"/>
        <v>0</v>
      </c>
      <c r="L187" s="159"/>
    </row>
    <row r="188" spans="1:12" x14ac:dyDescent="0.25">
      <c r="A188" s="25" t="s">
        <v>238</v>
      </c>
      <c r="B188" s="26" t="s">
        <v>239</v>
      </c>
      <c r="C188" s="29">
        <v>0</v>
      </c>
      <c r="D188" s="57">
        <v>0</v>
      </c>
      <c r="E188" s="55">
        <v>0</v>
      </c>
      <c r="F188" s="159"/>
      <c r="G188" s="159"/>
      <c r="H188" s="159">
        <f t="shared" si="8"/>
        <v>0</v>
      </c>
      <c r="I188" s="159"/>
      <c r="J188" s="159"/>
      <c r="K188" s="159">
        <f t="shared" si="9"/>
        <v>0</v>
      </c>
      <c r="L188" s="159"/>
    </row>
    <row r="189" spans="1:12" x14ac:dyDescent="0.25">
      <c r="A189" s="15" t="s">
        <v>240</v>
      </c>
      <c r="B189" s="40" t="s">
        <v>290</v>
      </c>
      <c r="C189" s="11">
        <v>0</v>
      </c>
      <c r="D189" s="12">
        <v>0</v>
      </c>
      <c r="E189" s="16">
        <v>0</v>
      </c>
      <c r="F189" s="159"/>
      <c r="G189" s="159"/>
      <c r="H189" s="159">
        <f t="shared" si="8"/>
        <v>0</v>
      </c>
      <c r="I189" s="159"/>
      <c r="J189" s="159"/>
      <c r="K189" s="159">
        <f t="shared" si="9"/>
        <v>0</v>
      </c>
      <c r="L189" s="159"/>
    </row>
    <row r="190" spans="1:12" x14ac:dyDescent="0.25">
      <c r="A190" s="25" t="s">
        <v>241</v>
      </c>
      <c r="B190" s="26" t="s">
        <v>242</v>
      </c>
      <c r="C190" s="29">
        <v>0</v>
      </c>
      <c r="D190" s="57">
        <v>0</v>
      </c>
      <c r="E190" s="55">
        <v>0</v>
      </c>
      <c r="F190" s="159"/>
      <c r="G190" s="159"/>
      <c r="H190" s="159">
        <f t="shared" si="8"/>
        <v>0</v>
      </c>
      <c r="I190" s="159"/>
      <c r="J190" s="159"/>
      <c r="K190" s="159">
        <f t="shared" si="9"/>
        <v>0</v>
      </c>
      <c r="L190" s="159"/>
    </row>
    <row r="191" spans="1:12" x14ac:dyDescent="0.25">
      <c r="A191" s="15" t="s">
        <v>243</v>
      </c>
      <c r="B191" s="13" t="s">
        <v>244</v>
      </c>
      <c r="C191" s="11">
        <v>0</v>
      </c>
      <c r="D191" s="12">
        <v>0</v>
      </c>
      <c r="E191" s="16">
        <v>0</v>
      </c>
      <c r="F191" s="159"/>
      <c r="G191" s="159"/>
      <c r="H191" s="159">
        <f t="shared" si="8"/>
        <v>0</v>
      </c>
      <c r="I191" s="159"/>
      <c r="J191" s="159"/>
      <c r="K191" s="159">
        <f t="shared" si="9"/>
        <v>0</v>
      </c>
      <c r="L191" s="159"/>
    </row>
    <row r="192" spans="1:12" x14ac:dyDescent="0.25">
      <c r="A192" s="15" t="s">
        <v>245</v>
      </c>
      <c r="B192" s="13" t="s">
        <v>246</v>
      </c>
      <c r="C192" s="11">
        <v>0</v>
      </c>
      <c r="D192" s="12">
        <v>0</v>
      </c>
      <c r="E192" s="16">
        <v>0</v>
      </c>
      <c r="F192" s="159"/>
      <c r="G192" s="159"/>
      <c r="H192" s="159">
        <f t="shared" si="8"/>
        <v>0</v>
      </c>
      <c r="I192" s="159"/>
      <c r="J192" s="159"/>
      <c r="K192" s="159">
        <f t="shared" si="9"/>
        <v>0</v>
      </c>
      <c r="L192" s="159"/>
    </row>
    <row r="193" spans="1:12" x14ac:dyDescent="0.25">
      <c r="A193" s="15" t="s">
        <v>247</v>
      </c>
      <c r="B193" s="13" t="s">
        <v>248</v>
      </c>
      <c r="C193" s="11">
        <v>0</v>
      </c>
      <c r="D193" s="12">
        <v>0</v>
      </c>
      <c r="E193" s="16">
        <v>0</v>
      </c>
      <c r="F193" s="159"/>
      <c r="G193" s="159"/>
      <c r="H193" s="159">
        <f t="shared" si="8"/>
        <v>0</v>
      </c>
      <c r="I193" s="159"/>
      <c r="J193" s="159"/>
      <c r="K193" s="159">
        <f t="shared" si="9"/>
        <v>0</v>
      </c>
      <c r="L193" s="159"/>
    </row>
    <row r="194" spans="1:12" x14ac:dyDescent="0.25">
      <c r="A194" s="15" t="s">
        <v>249</v>
      </c>
      <c r="B194" s="13" t="s">
        <v>250</v>
      </c>
      <c r="C194" s="11">
        <v>0</v>
      </c>
      <c r="D194" s="12">
        <v>0</v>
      </c>
      <c r="E194" s="16">
        <v>0</v>
      </c>
      <c r="F194" s="159"/>
      <c r="G194" s="159"/>
      <c r="H194" s="159">
        <f t="shared" si="8"/>
        <v>0</v>
      </c>
      <c r="I194" s="159"/>
      <c r="J194" s="159"/>
      <c r="K194" s="159">
        <f t="shared" si="9"/>
        <v>0</v>
      </c>
      <c r="L194" s="159"/>
    </row>
    <row r="195" spans="1:12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16">
        <v>0</v>
      </c>
      <c r="F195" s="159"/>
      <c r="G195" s="159"/>
      <c r="H195" s="159">
        <f t="shared" si="8"/>
        <v>0</v>
      </c>
      <c r="I195" s="159"/>
      <c r="J195" s="159"/>
      <c r="K195" s="159">
        <f t="shared" si="9"/>
        <v>0</v>
      </c>
      <c r="L195" s="159"/>
    </row>
    <row r="196" spans="1:12" x14ac:dyDescent="0.25">
      <c r="A196" s="15" t="s">
        <v>252</v>
      </c>
      <c r="B196" s="13" t="s">
        <v>347</v>
      </c>
      <c r="C196" s="11">
        <v>0</v>
      </c>
      <c r="D196" s="12">
        <v>0</v>
      </c>
      <c r="E196" s="16">
        <v>0</v>
      </c>
      <c r="F196" s="159"/>
      <c r="G196" s="159"/>
      <c r="H196" s="159">
        <f t="shared" si="8"/>
        <v>0</v>
      </c>
      <c r="I196" s="159"/>
      <c r="J196" s="159"/>
      <c r="K196" s="159">
        <f t="shared" si="9"/>
        <v>0</v>
      </c>
      <c r="L196" s="159"/>
    </row>
    <row r="197" spans="1:12" x14ac:dyDescent="0.25">
      <c r="A197" s="15" t="s">
        <v>253</v>
      </c>
      <c r="B197" s="13" t="s">
        <v>348</v>
      </c>
      <c r="C197" s="11">
        <v>0</v>
      </c>
      <c r="D197" s="12">
        <v>0</v>
      </c>
      <c r="E197" s="16">
        <v>0</v>
      </c>
      <c r="F197" s="159"/>
      <c r="G197" s="159"/>
      <c r="H197" s="159">
        <f t="shared" si="8"/>
        <v>0</v>
      </c>
      <c r="I197" s="159"/>
      <c r="J197" s="159"/>
      <c r="K197" s="159">
        <f t="shared" si="9"/>
        <v>0</v>
      </c>
      <c r="L197" s="159"/>
    </row>
    <row r="198" spans="1:12" x14ac:dyDescent="0.25">
      <c r="A198" s="25" t="s">
        <v>254</v>
      </c>
      <c r="B198" s="26" t="s">
        <v>255</v>
      </c>
      <c r="C198" s="31">
        <v>0</v>
      </c>
      <c r="D198" s="32">
        <v>0</v>
      </c>
      <c r="E198" s="46">
        <v>0</v>
      </c>
      <c r="F198" s="159"/>
      <c r="G198" s="159"/>
      <c r="H198" s="159">
        <f t="shared" si="8"/>
        <v>0</v>
      </c>
      <c r="I198" s="159"/>
      <c r="J198" s="159"/>
      <c r="K198" s="159">
        <f t="shared" si="9"/>
        <v>0</v>
      </c>
      <c r="L198" s="159"/>
    </row>
    <row r="199" spans="1:12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16">
        <v>0</v>
      </c>
      <c r="F199" s="159"/>
      <c r="G199" s="159"/>
      <c r="H199" s="159">
        <f t="shared" si="8"/>
        <v>0</v>
      </c>
      <c r="I199" s="159"/>
      <c r="J199" s="159"/>
      <c r="K199" s="159">
        <f t="shared" si="9"/>
        <v>0</v>
      </c>
      <c r="L199" s="159"/>
    </row>
    <row r="200" spans="1:12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16">
        <v>0</v>
      </c>
      <c r="F200" s="159"/>
      <c r="G200" s="159"/>
      <c r="H200" s="159">
        <f t="shared" si="8"/>
        <v>0</v>
      </c>
      <c r="I200" s="159"/>
      <c r="J200" s="159"/>
      <c r="K200" s="159">
        <f t="shared" si="9"/>
        <v>0</v>
      </c>
      <c r="L200" s="159"/>
    </row>
    <row r="201" spans="1:12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16">
        <v>0</v>
      </c>
      <c r="F201" s="159"/>
      <c r="G201" s="159"/>
      <c r="H201" s="159">
        <f t="shared" ref="H201:H224" si="12">F201*G201</f>
        <v>0</v>
      </c>
      <c r="I201" s="159"/>
      <c r="J201" s="159"/>
      <c r="K201" s="159">
        <f t="shared" si="9"/>
        <v>0</v>
      </c>
      <c r="L201" s="159"/>
    </row>
    <row r="202" spans="1:12" x14ac:dyDescent="0.25">
      <c r="A202" s="36" t="s">
        <v>258</v>
      </c>
      <c r="B202" s="33" t="s">
        <v>349</v>
      </c>
      <c r="C202" s="58">
        <v>0</v>
      </c>
      <c r="D202" s="59">
        <v>0</v>
      </c>
      <c r="E202" s="116">
        <v>0</v>
      </c>
      <c r="F202" s="159"/>
      <c r="G202" s="159"/>
      <c r="H202" s="159">
        <f t="shared" si="12"/>
        <v>0</v>
      </c>
      <c r="I202" s="159"/>
      <c r="J202" s="159"/>
      <c r="K202" s="159">
        <f t="shared" si="9"/>
        <v>0</v>
      </c>
      <c r="L202" s="159"/>
    </row>
    <row r="203" spans="1:12" x14ac:dyDescent="0.25">
      <c r="A203" s="25" t="s">
        <v>259</v>
      </c>
      <c r="B203" s="26" t="s">
        <v>260</v>
      </c>
      <c r="C203" s="47">
        <v>0</v>
      </c>
      <c r="D203" s="48">
        <v>0</v>
      </c>
      <c r="E203" s="98">
        <v>0</v>
      </c>
      <c r="F203" s="159"/>
      <c r="G203" s="159"/>
      <c r="H203" s="159">
        <f t="shared" si="12"/>
        <v>0</v>
      </c>
      <c r="I203" s="159"/>
      <c r="J203" s="159"/>
      <c r="K203" s="159">
        <f t="shared" si="9"/>
        <v>0</v>
      </c>
      <c r="L203" s="159"/>
    </row>
    <row r="204" spans="1:12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16">
        <v>0</v>
      </c>
      <c r="F204" s="159"/>
      <c r="G204" s="159"/>
      <c r="H204" s="159">
        <f t="shared" si="12"/>
        <v>0</v>
      </c>
      <c r="I204" s="159"/>
      <c r="J204" s="159"/>
      <c r="K204" s="159">
        <f t="shared" si="9"/>
        <v>0</v>
      </c>
      <c r="L204" s="159"/>
    </row>
    <row r="205" spans="1:12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16">
        <v>0</v>
      </c>
      <c r="F205" s="159"/>
      <c r="G205" s="159"/>
      <c r="H205" s="159">
        <f t="shared" si="12"/>
        <v>0</v>
      </c>
      <c r="I205" s="159"/>
      <c r="J205" s="159"/>
      <c r="K205" s="159">
        <f t="shared" si="9"/>
        <v>0</v>
      </c>
      <c r="L205" s="159"/>
    </row>
    <row r="206" spans="1:12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16">
        <v>0</v>
      </c>
      <c r="F206" s="159"/>
      <c r="G206" s="159"/>
      <c r="H206" s="159">
        <f t="shared" si="12"/>
        <v>0</v>
      </c>
      <c r="I206" s="159"/>
      <c r="J206" s="159"/>
      <c r="K206" s="159">
        <f t="shared" si="9"/>
        <v>0</v>
      </c>
      <c r="L206" s="159"/>
    </row>
    <row r="207" spans="1:12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16">
        <v>0</v>
      </c>
      <c r="F207" s="159"/>
      <c r="G207" s="159"/>
      <c r="H207" s="159">
        <f t="shared" si="12"/>
        <v>0</v>
      </c>
      <c r="I207" s="159"/>
      <c r="J207" s="159"/>
      <c r="K207" s="159">
        <f t="shared" ref="K207:K224" si="13">I207*J207</f>
        <v>0</v>
      </c>
      <c r="L207" s="159"/>
    </row>
    <row r="208" spans="1:12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16">
        <v>0</v>
      </c>
      <c r="F208" s="159"/>
      <c r="G208" s="159"/>
      <c r="H208" s="159">
        <f t="shared" si="12"/>
        <v>0</v>
      </c>
      <c r="I208" s="159"/>
      <c r="J208" s="159"/>
      <c r="K208" s="159">
        <f t="shared" si="13"/>
        <v>0</v>
      </c>
      <c r="L208" s="159"/>
    </row>
    <row r="209" spans="1:12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16">
        <v>0</v>
      </c>
      <c r="F209" s="159"/>
      <c r="G209" s="159"/>
      <c r="H209" s="159">
        <f t="shared" si="12"/>
        <v>0</v>
      </c>
      <c r="I209" s="159"/>
      <c r="J209" s="159"/>
      <c r="K209" s="159">
        <f t="shared" si="13"/>
        <v>0</v>
      </c>
      <c r="L209" s="159"/>
    </row>
    <row r="210" spans="1:12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16">
        <v>0</v>
      </c>
      <c r="F210" s="159"/>
      <c r="G210" s="159"/>
      <c r="H210" s="159">
        <f t="shared" si="12"/>
        <v>0</v>
      </c>
      <c r="I210" s="159"/>
      <c r="J210" s="159"/>
      <c r="K210" s="159">
        <f t="shared" si="13"/>
        <v>0</v>
      </c>
      <c r="L210" s="159"/>
    </row>
    <row r="211" spans="1:12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16">
        <v>0</v>
      </c>
      <c r="F211" s="159"/>
      <c r="G211" s="159"/>
      <c r="H211" s="159">
        <f t="shared" si="12"/>
        <v>0</v>
      </c>
      <c r="I211" s="159"/>
      <c r="J211" s="159"/>
      <c r="K211" s="159">
        <f t="shared" si="13"/>
        <v>0</v>
      </c>
      <c r="L211" s="159"/>
    </row>
    <row r="212" spans="1:12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16">
        <v>0</v>
      </c>
      <c r="F212" s="159"/>
      <c r="G212" s="159"/>
      <c r="H212" s="159">
        <f t="shared" si="12"/>
        <v>0</v>
      </c>
      <c r="I212" s="159"/>
      <c r="J212" s="159"/>
      <c r="K212" s="159">
        <f t="shared" si="13"/>
        <v>0</v>
      </c>
      <c r="L212" s="159"/>
    </row>
    <row r="213" spans="1:12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16">
        <v>0</v>
      </c>
      <c r="F213" s="159"/>
      <c r="G213" s="159"/>
      <c r="H213" s="159">
        <f t="shared" si="12"/>
        <v>0</v>
      </c>
      <c r="I213" s="159"/>
      <c r="J213" s="159"/>
      <c r="K213" s="159">
        <f t="shared" si="13"/>
        <v>0</v>
      </c>
      <c r="L213" s="159"/>
    </row>
    <row r="214" spans="1:12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16">
        <v>0</v>
      </c>
      <c r="F214" s="159"/>
      <c r="G214" s="159"/>
      <c r="H214" s="159">
        <f t="shared" si="12"/>
        <v>0</v>
      </c>
      <c r="I214" s="159"/>
      <c r="J214" s="159"/>
      <c r="K214" s="159">
        <f t="shared" si="13"/>
        <v>0</v>
      </c>
      <c r="L214" s="159"/>
    </row>
    <row r="215" spans="1:12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16">
        <v>0</v>
      </c>
      <c r="F215" s="159"/>
      <c r="G215" s="159"/>
      <c r="H215" s="159">
        <f t="shared" si="12"/>
        <v>0</v>
      </c>
      <c r="I215" s="159"/>
      <c r="J215" s="159"/>
      <c r="K215" s="159">
        <f t="shared" si="13"/>
        <v>0</v>
      </c>
      <c r="L215" s="159"/>
    </row>
    <row r="216" spans="1:12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16">
        <v>0</v>
      </c>
      <c r="F216" s="159"/>
      <c r="G216" s="159"/>
      <c r="H216" s="159">
        <f t="shared" si="12"/>
        <v>0</v>
      </c>
      <c r="I216" s="159"/>
      <c r="J216" s="159"/>
      <c r="K216" s="159">
        <f t="shared" si="13"/>
        <v>0</v>
      </c>
      <c r="L216" s="159"/>
    </row>
    <row r="217" spans="1:12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16">
        <v>0</v>
      </c>
      <c r="F217" s="159"/>
      <c r="G217" s="159"/>
      <c r="H217" s="159">
        <f t="shared" si="12"/>
        <v>0</v>
      </c>
      <c r="I217" s="159"/>
      <c r="J217" s="159"/>
      <c r="K217" s="159">
        <f t="shared" si="13"/>
        <v>0</v>
      </c>
      <c r="L217" s="159"/>
    </row>
    <row r="218" spans="1:12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16">
        <v>0</v>
      </c>
      <c r="F218" s="159"/>
      <c r="G218" s="159"/>
      <c r="H218" s="159">
        <f t="shared" si="12"/>
        <v>0</v>
      </c>
      <c r="I218" s="159"/>
      <c r="J218" s="159"/>
      <c r="K218" s="159">
        <f t="shared" si="13"/>
        <v>0</v>
      </c>
      <c r="L218" s="159"/>
    </row>
    <row r="219" spans="1:12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16">
        <v>0</v>
      </c>
      <c r="F219" s="159"/>
      <c r="G219" s="159"/>
      <c r="H219" s="159">
        <f t="shared" si="12"/>
        <v>0</v>
      </c>
      <c r="I219" s="159"/>
      <c r="J219" s="159"/>
      <c r="K219" s="159">
        <f t="shared" si="13"/>
        <v>0</v>
      </c>
      <c r="L219" s="159"/>
    </row>
    <row r="220" spans="1:12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16">
        <v>0</v>
      </c>
      <c r="F220" s="159"/>
      <c r="G220" s="159"/>
      <c r="H220" s="159">
        <f t="shared" si="12"/>
        <v>0</v>
      </c>
      <c r="I220" s="159"/>
      <c r="J220" s="159"/>
      <c r="K220" s="159">
        <f t="shared" si="13"/>
        <v>0</v>
      </c>
      <c r="L220" s="159"/>
    </row>
    <row r="221" spans="1:12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16">
        <v>0</v>
      </c>
      <c r="F221" s="159"/>
      <c r="G221" s="159"/>
      <c r="H221" s="159">
        <f t="shared" si="12"/>
        <v>0</v>
      </c>
      <c r="I221" s="159"/>
      <c r="J221" s="159"/>
      <c r="K221" s="159">
        <f t="shared" si="13"/>
        <v>0</v>
      </c>
      <c r="L221" s="159"/>
    </row>
    <row r="222" spans="1:12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16">
        <v>0</v>
      </c>
      <c r="F222" s="159"/>
      <c r="G222" s="159"/>
      <c r="H222" s="159">
        <f t="shared" si="12"/>
        <v>0</v>
      </c>
      <c r="I222" s="159"/>
      <c r="J222" s="159"/>
      <c r="K222" s="159">
        <f t="shared" si="13"/>
        <v>0</v>
      </c>
      <c r="L222" s="159"/>
    </row>
    <row r="223" spans="1:12" x14ac:dyDescent="0.25">
      <c r="A223" s="25" t="s">
        <v>271</v>
      </c>
      <c r="B223" s="26" t="s">
        <v>272</v>
      </c>
      <c r="C223" s="31">
        <v>0</v>
      </c>
      <c r="D223" s="32">
        <v>0</v>
      </c>
      <c r="E223" s="46">
        <v>0</v>
      </c>
      <c r="F223" s="159"/>
      <c r="G223" s="159"/>
      <c r="H223" s="159">
        <f t="shared" si="12"/>
        <v>0</v>
      </c>
      <c r="I223" s="159"/>
      <c r="J223" s="159"/>
      <c r="K223" s="159">
        <f t="shared" si="13"/>
        <v>0</v>
      </c>
      <c r="L223" s="159"/>
    </row>
    <row r="224" spans="1:12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16">
        <v>0</v>
      </c>
      <c r="F224" s="159"/>
      <c r="G224" s="159"/>
      <c r="H224" s="159">
        <f t="shared" si="12"/>
        <v>0</v>
      </c>
      <c r="I224" s="159"/>
      <c r="J224" s="159"/>
      <c r="K224" s="159">
        <f t="shared" si="13"/>
        <v>0</v>
      </c>
      <c r="L224" s="159"/>
    </row>
    <row r="225" spans="1:12" ht="18.75" x14ac:dyDescent="0.3">
      <c r="A225" s="49"/>
      <c r="B225" s="61" t="s">
        <v>275</v>
      </c>
      <c r="C225" s="66">
        <f>C15+C27+C181+C202</f>
        <v>196</v>
      </c>
      <c r="D225" s="67"/>
      <c r="E225" s="67">
        <f>E15+E27+E181+E202</f>
        <v>1052900</v>
      </c>
      <c r="F225" s="188">
        <f>SUM(F15:F224)</f>
        <v>38</v>
      </c>
      <c r="G225" s="188"/>
      <c r="H225" s="188">
        <f>SUM(H15:H224)</f>
        <v>111523.66499999999</v>
      </c>
      <c r="I225" s="188">
        <f>SUM(I15:I224)</f>
        <v>1</v>
      </c>
      <c r="J225" s="188"/>
      <c r="K225" s="188">
        <f>SUM(K15:K224)</f>
        <v>23700</v>
      </c>
      <c r="L225" s="188"/>
    </row>
    <row r="226" spans="1:12" x14ac:dyDescent="0.25">
      <c r="A226"/>
    </row>
    <row r="227" spans="1:12" ht="18.75" x14ac:dyDescent="0.3">
      <c r="A227" s="10" t="s">
        <v>355</v>
      </c>
      <c r="E227" s="10" t="s">
        <v>402</v>
      </c>
    </row>
    <row r="228" spans="1:12" ht="18.75" x14ac:dyDescent="0.3">
      <c r="B228" s="10"/>
      <c r="C228" s="17"/>
      <c r="D228" s="53"/>
      <c r="E228" s="52"/>
      <c r="F228" s="50"/>
    </row>
    <row r="229" spans="1:12" ht="18.75" x14ac:dyDescent="0.3">
      <c r="A229" s="10"/>
      <c r="B229" s="10"/>
      <c r="C229" s="17"/>
      <c r="D229" s="53"/>
      <c r="E229" s="52"/>
      <c r="F229" s="50"/>
    </row>
    <row r="230" spans="1:12" x14ac:dyDescent="0.25">
      <c r="C230" s="100"/>
      <c r="D230" s="117"/>
      <c r="E230" s="117"/>
    </row>
  </sheetData>
  <mergeCells count="2">
    <mergeCell ref="A10:E10"/>
    <mergeCell ref="A9:E9"/>
  </mergeCells>
  <phoneticPr fontId="33" type="noConversion"/>
  <pageMargins left="0.39370078740157483" right="0.39370078740157483" top="0.39370078740157483" bottom="0.39370078740157483" header="0.31496062992125984" footer="0.31496062992125984"/>
  <pageSetup paperSize="9" scale="52" fitToHeight="10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229"/>
  <sheetViews>
    <sheetView view="pageBreakPreview" topLeftCell="A10" zoomScaleNormal="100" zoomScaleSheetLayoutView="100" workbookViewId="0">
      <selection activeCell="I226" sqref="I226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7.25" hidden="1" customHeight="1" x14ac:dyDescent="0.25">
      <c r="A4" s="102"/>
      <c r="B4" s="93"/>
      <c r="C4" s="5"/>
      <c r="D4" s="104"/>
      <c r="E4" s="104"/>
    </row>
    <row r="5" spans="1:11" ht="4.5" hidden="1" customHeight="1" x14ac:dyDescent="0.25">
      <c r="A5" s="1"/>
      <c r="B5" s="1"/>
      <c r="C5" s="5"/>
      <c r="D5" s="7"/>
      <c r="E5" s="8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3.75" customHeight="1" x14ac:dyDescent="0.25">
      <c r="A9" s="237" t="s">
        <v>399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22" t="s">
        <v>346</v>
      </c>
      <c r="F13" s="193" t="s">
        <v>344</v>
      </c>
      <c r="G13" s="193" t="s">
        <v>345</v>
      </c>
      <c r="H13" s="193" t="s">
        <v>346</v>
      </c>
      <c r="I13" s="193" t="s">
        <v>344</v>
      </c>
      <c r="J13" s="193" t="s">
        <v>345</v>
      </c>
      <c r="K13" s="193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09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3">
        <f>C16</f>
        <v>0</v>
      </c>
      <c r="D15" s="43"/>
      <c r="E15" s="43">
        <f>E16+E26</f>
        <v>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f>SUM(C17:C25)</f>
        <v>0</v>
      </c>
      <c r="D16" s="28">
        <v>0</v>
      </c>
      <c r="E16" s="28">
        <f>SUM(E17:E25)</f>
        <v>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>
        <v>0</v>
      </c>
      <c r="D17" s="12">
        <v>0</v>
      </c>
      <c r="E17" s="16">
        <v>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>
        <v>0</v>
      </c>
      <c r="D18" s="12">
        <v>0</v>
      </c>
      <c r="E18" s="16">
        <v>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11">
        <v>0</v>
      </c>
      <c r="D19" s="12">
        <v>0</v>
      </c>
      <c r="E19" s="16"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/>
      <c r="D20" s="12"/>
      <c r="E20" s="16">
        <f>C20*D20</f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16"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>
        <v>0</v>
      </c>
      <c r="D22" s="12">
        <v>0</v>
      </c>
      <c r="E22" s="16"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16"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>
        <v>0</v>
      </c>
      <c r="D24" s="12">
        <v>0</v>
      </c>
      <c r="E24" s="16"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>
        <v>0</v>
      </c>
      <c r="D25" s="12"/>
      <c r="E25" s="16"/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0</v>
      </c>
      <c r="D26" s="28">
        <v>0</v>
      </c>
      <c r="E26" s="46">
        <v>0</v>
      </c>
      <c r="F26" s="159"/>
      <c r="G26" s="159"/>
      <c r="H26" s="159"/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45">
        <f>C28+C62+C109+C135</f>
        <v>0</v>
      </c>
      <c r="D27" s="44">
        <v>0</v>
      </c>
      <c r="E27" s="118">
        <f>E28+E62+E109+E135</f>
        <v>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31">
        <f>SUM(C29:C61)</f>
        <v>0</v>
      </c>
      <c r="D28" s="32">
        <v>0</v>
      </c>
      <c r="E28" s="46">
        <f>SUM(E29:E61)</f>
        <v>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11">
        <v>0</v>
      </c>
      <c r="D29" s="12">
        <v>0</v>
      </c>
      <c r="E29" s="16">
        <f t="shared" ref="E29:E34" si="0">C29*D29</f>
        <v>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11">
        <v>0</v>
      </c>
      <c r="D30" s="12">
        <v>0</v>
      </c>
      <c r="E30" s="16">
        <f t="shared" si="0"/>
        <v>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11">
        <v>0</v>
      </c>
      <c r="D31" s="12">
        <v>0</v>
      </c>
      <c r="E31" s="16">
        <f t="shared" si="0"/>
        <v>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11">
        <v>0</v>
      </c>
      <c r="D32" s="12">
        <v>0</v>
      </c>
      <c r="E32" s="16">
        <f t="shared" si="0"/>
        <v>0</v>
      </c>
      <c r="F32" s="159"/>
      <c r="G32" s="159"/>
      <c r="H32" s="159"/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11">
        <v>0</v>
      </c>
      <c r="D33" s="12">
        <v>0</v>
      </c>
      <c r="E33" s="16">
        <f t="shared" si="0"/>
        <v>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11">
        <v>0</v>
      </c>
      <c r="D34" s="12">
        <v>0</v>
      </c>
      <c r="E34" s="16">
        <f t="shared" si="0"/>
        <v>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11"/>
      <c r="D35" s="12"/>
      <c r="E35" s="16">
        <f>C35*D35</f>
        <v>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11">
        <v>0</v>
      </c>
      <c r="D36" s="12">
        <v>0</v>
      </c>
      <c r="E36" s="16">
        <f t="shared" ref="E36:E61" si="1">C36*D36</f>
        <v>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11">
        <v>0</v>
      </c>
      <c r="D37" s="12">
        <v>0</v>
      </c>
      <c r="E37" s="16">
        <f t="shared" si="1"/>
        <v>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11"/>
      <c r="D38" s="12"/>
      <c r="E38" s="16">
        <f t="shared" si="1"/>
        <v>0</v>
      </c>
      <c r="F38" s="159"/>
      <c r="G38" s="159"/>
      <c r="H38" s="159"/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11">
        <v>0</v>
      </c>
      <c r="D39" s="12">
        <v>0</v>
      </c>
      <c r="E39" s="16">
        <f t="shared" si="1"/>
        <v>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11">
        <v>0</v>
      </c>
      <c r="D40" s="12">
        <v>0</v>
      </c>
      <c r="E40" s="16">
        <f t="shared" si="1"/>
        <v>0</v>
      </c>
      <c r="F40" s="159"/>
      <c r="G40" s="159"/>
      <c r="H40" s="159"/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11">
        <v>0</v>
      </c>
      <c r="D41" s="12">
        <v>0</v>
      </c>
      <c r="E41" s="16">
        <f t="shared" si="1"/>
        <v>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11">
        <v>0</v>
      </c>
      <c r="D42" s="12">
        <v>0</v>
      </c>
      <c r="E42" s="16">
        <f t="shared" si="1"/>
        <v>0</v>
      </c>
      <c r="F42" s="159"/>
      <c r="G42" s="159"/>
      <c r="H42" s="159"/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11">
        <v>0</v>
      </c>
      <c r="D43" s="12">
        <v>0</v>
      </c>
      <c r="E43" s="16">
        <f t="shared" si="1"/>
        <v>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11">
        <v>0</v>
      </c>
      <c r="D44" s="12">
        <v>0</v>
      </c>
      <c r="E44" s="16">
        <f t="shared" si="1"/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11">
        <v>0</v>
      </c>
      <c r="D45" s="12">
        <v>0</v>
      </c>
      <c r="E45" s="16">
        <f t="shared" si="1"/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11">
        <v>0</v>
      </c>
      <c r="D46" s="12">
        <v>0</v>
      </c>
      <c r="E46" s="16">
        <f t="shared" si="1"/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11">
        <v>0</v>
      </c>
      <c r="D47" s="12">
        <v>0</v>
      </c>
      <c r="E47" s="16">
        <f t="shared" si="1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11">
        <v>0</v>
      </c>
      <c r="D48" s="12">
        <v>0</v>
      </c>
      <c r="E48" s="16">
        <f t="shared" si="1"/>
        <v>0</v>
      </c>
      <c r="F48" s="159"/>
      <c r="G48" s="159"/>
      <c r="H48" s="159"/>
      <c r="I48" s="159"/>
      <c r="J48" s="159"/>
      <c r="K48" s="159"/>
    </row>
    <row r="49" spans="1:11" x14ac:dyDescent="0.25">
      <c r="A49" s="15">
        <v>1653501021</v>
      </c>
      <c r="B49" s="13" t="s">
        <v>33</v>
      </c>
      <c r="C49" s="11">
        <v>0</v>
      </c>
      <c r="D49" s="12">
        <v>0</v>
      </c>
      <c r="E49" s="16">
        <f t="shared" si="1"/>
        <v>0</v>
      </c>
      <c r="F49" s="159"/>
      <c r="G49" s="159"/>
      <c r="H49" s="159"/>
      <c r="I49" s="159"/>
      <c r="J49" s="159"/>
      <c r="K49" s="159"/>
    </row>
    <row r="50" spans="1:11" x14ac:dyDescent="0.25">
      <c r="A50" s="15">
        <v>1653501022</v>
      </c>
      <c r="B50" s="13" t="s">
        <v>34</v>
      </c>
      <c r="C50" s="11">
        <v>0</v>
      </c>
      <c r="D50" s="12">
        <v>0</v>
      </c>
      <c r="E50" s="16">
        <f t="shared" si="1"/>
        <v>0</v>
      </c>
      <c r="F50" s="159"/>
      <c r="G50" s="159"/>
      <c r="H50" s="159"/>
      <c r="I50" s="159"/>
      <c r="J50" s="159"/>
      <c r="K50" s="159"/>
    </row>
    <row r="51" spans="1:11" x14ac:dyDescent="0.25">
      <c r="A51" s="15">
        <v>1653501023</v>
      </c>
      <c r="B51" s="13" t="s">
        <v>36</v>
      </c>
      <c r="C51" s="11">
        <v>0</v>
      </c>
      <c r="D51" s="12">
        <v>0</v>
      </c>
      <c r="E51" s="16">
        <f t="shared" si="1"/>
        <v>0</v>
      </c>
      <c r="F51" s="159"/>
      <c r="G51" s="159"/>
      <c r="H51" s="159"/>
      <c r="I51" s="159"/>
      <c r="J51" s="159"/>
      <c r="K51" s="159"/>
    </row>
    <row r="52" spans="1:11" x14ac:dyDescent="0.25">
      <c r="A52" s="15">
        <v>1653501024</v>
      </c>
      <c r="B52" s="13" t="s">
        <v>37</v>
      </c>
      <c r="C52" s="11">
        <v>0</v>
      </c>
      <c r="D52" s="12">
        <v>0</v>
      </c>
      <c r="E52" s="16">
        <f t="shared" si="1"/>
        <v>0</v>
      </c>
      <c r="F52" s="159"/>
      <c r="G52" s="159"/>
      <c r="H52" s="159"/>
      <c r="I52" s="159"/>
      <c r="J52" s="159"/>
      <c r="K52" s="159"/>
    </row>
    <row r="53" spans="1:11" x14ac:dyDescent="0.25">
      <c r="A53" s="15">
        <v>1653501025</v>
      </c>
      <c r="B53" s="13" t="s">
        <v>38</v>
      </c>
      <c r="C53" s="11">
        <v>0</v>
      </c>
      <c r="D53" s="12">
        <v>0</v>
      </c>
      <c r="E53" s="16">
        <f t="shared" si="1"/>
        <v>0</v>
      </c>
      <c r="F53" s="159"/>
      <c r="G53" s="159"/>
      <c r="H53" s="159"/>
      <c r="I53" s="159"/>
      <c r="J53" s="159"/>
      <c r="K53" s="159"/>
    </row>
    <row r="54" spans="1:11" x14ac:dyDescent="0.25">
      <c r="A54" s="15">
        <v>1653501026</v>
      </c>
      <c r="B54" s="13" t="s">
        <v>39</v>
      </c>
      <c r="C54" s="11">
        <v>0</v>
      </c>
      <c r="D54" s="12">
        <v>0</v>
      </c>
      <c r="E54" s="16">
        <f t="shared" si="1"/>
        <v>0</v>
      </c>
      <c r="F54" s="159"/>
      <c r="G54" s="159"/>
      <c r="H54" s="159"/>
      <c r="I54" s="159"/>
      <c r="J54" s="159"/>
      <c r="K54" s="159"/>
    </row>
    <row r="55" spans="1:11" ht="24" x14ac:dyDescent="0.25">
      <c r="A55" s="15">
        <v>1653501027</v>
      </c>
      <c r="B55" s="13" t="s">
        <v>329</v>
      </c>
      <c r="C55" s="11">
        <v>0</v>
      </c>
      <c r="D55" s="12">
        <v>0</v>
      </c>
      <c r="E55" s="16">
        <f t="shared" si="1"/>
        <v>0</v>
      </c>
      <c r="F55" s="159"/>
      <c r="G55" s="159"/>
      <c r="H55" s="159"/>
      <c r="I55" s="159"/>
      <c r="J55" s="159"/>
      <c r="K55" s="159"/>
    </row>
    <row r="56" spans="1:11" x14ac:dyDescent="0.25">
      <c r="A56" s="15">
        <v>1653501028</v>
      </c>
      <c r="B56" s="13" t="s">
        <v>40</v>
      </c>
      <c r="C56" s="11">
        <v>0</v>
      </c>
      <c r="D56" s="12">
        <v>0</v>
      </c>
      <c r="E56" s="16">
        <f t="shared" si="1"/>
        <v>0</v>
      </c>
      <c r="F56" s="159"/>
      <c r="G56" s="159"/>
      <c r="H56" s="159"/>
      <c r="I56" s="159"/>
      <c r="J56" s="159"/>
      <c r="K56" s="159"/>
    </row>
    <row r="57" spans="1:11" x14ac:dyDescent="0.25">
      <c r="A57" s="15">
        <v>1653501029</v>
      </c>
      <c r="B57" s="13" t="s">
        <v>41</v>
      </c>
      <c r="C57" s="11">
        <v>0</v>
      </c>
      <c r="D57" s="12">
        <v>0</v>
      </c>
      <c r="E57" s="16">
        <f t="shared" si="1"/>
        <v>0</v>
      </c>
      <c r="F57" s="159"/>
      <c r="G57" s="159"/>
      <c r="H57" s="159"/>
      <c r="I57" s="159"/>
      <c r="J57" s="159"/>
      <c r="K57" s="159"/>
    </row>
    <row r="58" spans="1:11" x14ac:dyDescent="0.25">
      <c r="A58" s="15">
        <v>1653501030</v>
      </c>
      <c r="B58" s="13" t="s">
        <v>42</v>
      </c>
      <c r="C58" s="11">
        <v>0</v>
      </c>
      <c r="D58" s="12">
        <v>0</v>
      </c>
      <c r="E58" s="16">
        <f t="shared" si="1"/>
        <v>0</v>
      </c>
      <c r="F58" s="159"/>
      <c r="G58" s="159"/>
      <c r="H58" s="159"/>
      <c r="I58" s="159"/>
      <c r="J58" s="159"/>
      <c r="K58" s="159"/>
    </row>
    <row r="59" spans="1:11" x14ac:dyDescent="0.25">
      <c r="A59" s="15">
        <v>1653501031</v>
      </c>
      <c r="B59" s="13" t="s">
        <v>288</v>
      </c>
      <c r="C59" s="11">
        <v>0</v>
      </c>
      <c r="D59" s="12">
        <v>0</v>
      </c>
      <c r="E59" s="16">
        <f t="shared" si="1"/>
        <v>0</v>
      </c>
      <c r="F59" s="159"/>
      <c r="G59" s="159"/>
      <c r="H59" s="159"/>
      <c r="I59" s="159"/>
      <c r="J59" s="159"/>
      <c r="K59" s="159"/>
    </row>
    <row r="60" spans="1:11" x14ac:dyDescent="0.25">
      <c r="A60" s="15">
        <v>1653501032</v>
      </c>
      <c r="B60" s="13" t="s">
        <v>295</v>
      </c>
      <c r="C60" s="11">
        <v>0</v>
      </c>
      <c r="D60" s="12">
        <v>0</v>
      </c>
      <c r="E60" s="16">
        <f t="shared" si="1"/>
        <v>0</v>
      </c>
      <c r="F60" s="159"/>
      <c r="G60" s="159"/>
      <c r="H60" s="159"/>
      <c r="I60" s="159"/>
      <c r="J60" s="159"/>
      <c r="K60" s="159"/>
    </row>
    <row r="61" spans="1:11" x14ac:dyDescent="0.25">
      <c r="A61" s="15">
        <v>1653501033</v>
      </c>
      <c r="B61" s="13" t="s">
        <v>296</v>
      </c>
      <c r="C61" s="11">
        <v>0</v>
      </c>
      <c r="D61" s="12">
        <v>0</v>
      </c>
      <c r="E61" s="16">
        <f t="shared" si="1"/>
        <v>0</v>
      </c>
      <c r="F61" s="159"/>
      <c r="G61" s="159"/>
      <c r="H61" s="159"/>
      <c r="I61" s="159"/>
      <c r="J61" s="159"/>
      <c r="K61" s="159"/>
    </row>
    <row r="62" spans="1:11" ht="24" x14ac:dyDescent="0.25">
      <c r="A62" s="25" t="s">
        <v>43</v>
      </c>
      <c r="B62" s="26" t="s">
        <v>44</v>
      </c>
      <c r="C62" s="29">
        <f>SUM(C63:C87)</f>
        <v>0</v>
      </c>
      <c r="D62" s="28">
        <v>0</v>
      </c>
      <c r="E62" s="55">
        <f>SUM(E63:E87)</f>
        <v>0</v>
      </c>
      <c r="F62" s="159"/>
      <c r="G62" s="159"/>
      <c r="H62" s="159"/>
      <c r="I62" s="159"/>
      <c r="J62" s="159"/>
      <c r="K62" s="159"/>
    </row>
    <row r="63" spans="1:11" x14ac:dyDescent="0.25">
      <c r="A63" s="15" t="s">
        <v>45</v>
      </c>
      <c r="B63" s="13" t="s">
        <v>46</v>
      </c>
      <c r="C63" s="11"/>
      <c r="D63" s="12"/>
      <c r="E63" s="16">
        <f>C63*D63</f>
        <v>0</v>
      </c>
      <c r="F63" s="159"/>
      <c r="G63" s="159"/>
      <c r="H63" s="159"/>
      <c r="I63" s="159"/>
      <c r="J63" s="159"/>
      <c r="K63" s="159"/>
    </row>
    <row r="64" spans="1:11" x14ac:dyDescent="0.25">
      <c r="A64" s="15" t="s">
        <v>47</v>
      </c>
      <c r="B64" s="13" t="s">
        <v>48</v>
      </c>
      <c r="C64" s="11"/>
      <c r="D64" s="12"/>
      <c r="E64" s="16">
        <f t="shared" ref="E64:E87" si="2">C64*D64</f>
        <v>0</v>
      </c>
      <c r="F64" s="159"/>
      <c r="G64" s="159"/>
      <c r="H64" s="159"/>
      <c r="I64" s="159"/>
      <c r="J64" s="159"/>
      <c r="K64" s="159"/>
    </row>
    <row r="65" spans="1:11" x14ac:dyDescent="0.25">
      <c r="A65" s="15" t="s">
        <v>49</v>
      </c>
      <c r="B65" s="13" t="s">
        <v>50</v>
      </c>
      <c r="C65" s="11"/>
      <c r="D65" s="12"/>
      <c r="E65" s="16">
        <f t="shared" si="2"/>
        <v>0</v>
      </c>
      <c r="F65" s="159"/>
      <c r="G65" s="159"/>
      <c r="H65" s="159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11"/>
      <c r="D66" s="12"/>
      <c r="E66" s="16">
        <f t="shared" si="2"/>
        <v>0</v>
      </c>
      <c r="F66" s="159"/>
      <c r="G66" s="159"/>
      <c r="H66" s="159"/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11">
        <v>0</v>
      </c>
      <c r="D67" s="12">
        <v>0</v>
      </c>
      <c r="E67" s="16">
        <f t="shared" si="2"/>
        <v>0</v>
      </c>
      <c r="F67" s="159"/>
      <c r="G67" s="159"/>
      <c r="H67" s="159"/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11">
        <v>0</v>
      </c>
      <c r="D68" s="12">
        <v>0</v>
      </c>
      <c r="E68" s="16">
        <f t="shared" si="2"/>
        <v>0</v>
      </c>
      <c r="F68" s="159"/>
      <c r="G68" s="159"/>
      <c r="H68" s="159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11">
        <v>0</v>
      </c>
      <c r="D69" s="12">
        <v>0</v>
      </c>
      <c r="E69" s="16">
        <f t="shared" si="2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11">
        <v>0</v>
      </c>
      <c r="D70" s="12">
        <v>0</v>
      </c>
      <c r="E70" s="16">
        <f t="shared" si="2"/>
        <v>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11">
        <v>0</v>
      </c>
      <c r="D71" s="12">
        <v>0</v>
      </c>
      <c r="E71" s="16">
        <f t="shared" si="2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11">
        <v>0</v>
      </c>
      <c r="D72" s="12">
        <v>0</v>
      </c>
      <c r="E72" s="16">
        <f t="shared" si="2"/>
        <v>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11">
        <v>0</v>
      </c>
      <c r="D73" s="12">
        <v>0</v>
      </c>
      <c r="E73" s="16">
        <f t="shared" si="2"/>
        <v>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11">
        <v>0</v>
      </c>
      <c r="D74" s="12">
        <v>0</v>
      </c>
      <c r="E74" s="16">
        <f t="shared" si="2"/>
        <v>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11">
        <v>0</v>
      </c>
      <c r="D75" s="12">
        <v>0</v>
      </c>
      <c r="E75" s="16">
        <f t="shared" si="2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11">
        <v>0</v>
      </c>
      <c r="D76" s="12">
        <v>0</v>
      </c>
      <c r="E76" s="16">
        <f t="shared" si="2"/>
        <v>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11">
        <v>0</v>
      </c>
      <c r="D77" s="12">
        <v>0</v>
      </c>
      <c r="E77" s="16">
        <f t="shared" si="2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11">
        <v>0</v>
      </c>
      <c r="D78" s="12">
        <v>0</v>
      </c>
      <c r="E78" s="16">
        <f t="shared" si="2"/>
        <v>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11">
        <v>0</v>
      </c>
      <c r="D79" s="12">
        <v>0</v>
      </c>
      <c r="E79" s="16">
        <f t="shared" si="2"/>
        <v>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11">
        <v>0</v>
      </c>
      <c r="D80" s="12">
        <v>0</v>
      </c>
      <c r="E80" s="16">
        <f t="shared" si="2"/>
        <v>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11">
        <v>0</v>
      </c>
      <c r="D81" s="12">
        <v>0</v>
      </c>
      <c r="E81" s="16">
        <f t="shared" si="2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11"/>
      <c r="D82" s="12"/>
      <c r="E82" s="16">
        <f t="shared" si="2"/>
        <v>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11">
        <v>0</v>
      </c>
      <c r="D83" s="12">
        <v>0</v>
      </c>
      <c r="E83" s="16">
        <f t="shared" si="2"/>
        <v>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11">
        <v>0</v>
      </c>
      <c r="D84" s="12">
        <v>0</v>
      </c>
      <c r="E84" s="16">
        <f t="shared" si="2"/>
        <v>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11">
        <v>0</v>
      </c>
      <c r="D85" s="12">
        <v>0</v>
      </c>
      <c r="E85" s="16">
        <f t="shared" si="2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11">
        <v>0</v>
      </c>
      <c r="D86" s="12">
        <v>0</v>
      </c>
      <c r="E86" s="16">
        <f t="shared" si="2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11">
        <v>0</v>
      </c>
      <c r="D87" s="12">
        <v>0</v>
      </c>
      <c r="E87" s="16">
        <f t="shared" si="2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v>0</v>
      </c>
      <c r="D88" s="55">
        <v>0</v>
      </c>
      <c r="E88" s="55">
        <v>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11">
        <v>0</v>
      </c>
      <c r="D89" s="12">
        <v>0</v>
      </c>
      <c r="E89" s="16">
        <v>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11">
        <v>0</v>
      </c>
      <c r="D90" s="12">
        <v>0</v>
      </c>
      <c r="E90" s="16">
        <v>0</v>
      </c>
      <c r="F90" s="159"/>
      <c r="G90" s="159"/>
      <c r="H90" s="159"/>
      <c r="I90" s="159"/>
      <c r="J90" s="159"/>
      <c r="K90" s="159"/>
    </row>
    <row r="91" spans="1:11" x14ac:dyDescent="0.25">
      <c r="A91" s="15" t="s">
        <v>96</v>
      </c>
      <c r="B91" s="13" t="s">
        <v>97</v>
      </c>
      <c r="C91" s="11">
        <v>0</v>
      </c>
      <c r="D91" s="12">
        <v>0</v>
      </c>
      <c r="E91" s="16">
        <v>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11">
        <v>0</v>
      </c>
      <c r="D92" s="12">
        <v>0</v>
      </c>
      <c r="E92" s="16">
        <v>0</v>
      </c>
      <c r="F92" s="159"/>
      <c r="G92" s="159"/>
      <c r="H92" s="159"/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11">
        <v>0</v>
      </c>
      <c r="D93" s="12">
        <v>0</v>
      </c>
      <c r="E93" s="16">
        <v>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11">
        <v>0</v>
      </c>
      <c r="D94" s="12">
        <v>0</v>
      </c>
      <c r="E94" s="16">
        <v>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v>0</v>
      </c>
      <c r="D95" s="28">
        <v>0</v>
      </c>
      <c r="E95" s="55">
        <v>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11">
        <v>0</v>
      </c>
      <c r="D96" s="12">
        <v>0</v>
      </c>
      <c r="E96" s="16">
        <v>0</v>
      </c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11">
        <v>0</v>
      </c>
      <c r="D97" s="12">
        <v>0</v>
      </c>
      <c r="E97" s="16">
        <v>0</v>
      </c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11">
        <v>0</v>
      </c>
      <c r="D98" s="12">
        <v>0</v>
      </c>
      <c r="E98" s="16">
        <v>0</v>
      </c>
      <c r="F98" s="159"/>
      <c r="G98" s="159"/>
      <c r="H98" s="159"/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11">
        <v>0</v>
      </c>
      <c r="D99" s="12">
        <v>0</v>
      </c>
      <c r="E99" s="16"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11">
        <v>0</v>
      </c>
      <c r="D100" s="12">
        <v>0</v>
      </c>
      <c r="E100" s="16">
        <v>0</v>
      </c>
      <c r="F100" s="159"/>
      <c r="G100" s="159"/>
      <c r="H100" s="159"/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11">
        <v>0</v>
      </c>
      <c r="D101" s="12">
        <v>0</v>
      </c>
      <c r="E101" s="16"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11">
        <v>0</v>
      </c>
      <c r="D102" s="12">
        <v>0</v>
      </c>
      <c r="E102" s="16"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11">
        <v>0</v>
      </c>
      <c r="D103" s="12">
        <v>0</v>
      </c>
      <c r="E103" s="16"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11">
        <v>0</v>
      </c>
      <c r="D104" s="12">
        <v>0</v>
      </c>
      <c r="E104" s="16"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11">
        <v>0</v>
      </c>
      <c r="D105" s="12">
        <v>0</v>
      </c>
      <c r="E105" s="16"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11">
        <v>0</v>
      </c>
      <c r="D106" s="12">
        <v>0</v>
      </c>
      <c r="E106" s="16"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11">
        <v>0</v>
      </c>
      <c r="D107" s="12">
        <v>0</v>
      </c>
      <c r="E107" s="16"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11">
        <v>0</v>
      </c>
      <c r="D108" s="12">
        <v>0</v>
      </c>
      <c r="E108" s="16"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f>SUM(C110:C134)</f>
        <v>0</v>
      </c>
      <c r="D109" s="55">
        <v>0</v>
      </c>
      <c r="E109" s="55">
        <f>SUM(E110:E134)</f>
        <v>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11">
        <v>0</v>
      </c>
      <c r="D110" s="12">
        <v>0</v>
      </c>
      <c r="E110" s="16">
        <v>0</v>
      </c>
      <c r="F110" s="159"/>
      <c r="G110" s="159"/>
      <c r="H110" s="159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11">
        <v>0</v>
      </c>
      <c r="D111" s="12">
        <v>0</v>
      </c>
      <c r="E111" s="16">
        <v>0</v>
      </c>
      <c r="F111" s="159"/>
      <c r="G111" s="159"/>
      <c r="H111" s="159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11"/>
      <c r="D112" s="12"/>
      <c r="E112" s="16">
        <f>C112*D112</f>
        <v>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11">
        <v>0</v>
      </c>
      <c r="D113" s="12">
        <v>0</v>
      </c>
      <c r="E113" s="16">
        <v>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11">
        <v>0</v>
      </c>
      <c r="D114" s="12">
        <v>0</v>
      </c>
      <c r="E114" s="16"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11">
        <v>0</v>
      </c>
      <c r="D115" s="12">
        <v>0</v>
      </c>
      <c r="E115" s="16">
        <v>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0</v>
      </c>
      <c r="D116" s="12">
        <v>0</v>
      </c>
      <c r="E116" s="16">
        <v>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>
        <v>0</v>
      </c>
      <c r="D117" s="12">
        <v>0</v>
      </c>
      <c r="E117" s="16"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16"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16"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16"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>
        <v>0</v>
      </c>
      <c r="D121" s="12">
        <v>0</v>
      </c>
      <c r="E121" s="16">
        <v>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0</v>
      </c>
      <c r="D122" s="12">
        <v>0</v>
      </c>
      <c r="E122" s="16"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16"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0</v>
      </c>
      <c r="D124" s="12">
        <v>0</v>
      </c>
      <c r="E124" s="16">
        <v>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>
        <v>0</v>
      </c>
      <c r="D125" s="12">
        <v>0</v>
      </c>
      <c r="E125" s="16"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16"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16"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>
        <v>0</v>
      </c>
      <c r="D128" s="12">
        <v>0</v>
      </c>
      <c r="E128" s="16"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>
        <v>0</v>
      </c>
      <c r="D129" s="12">
        <v>0</v>
      </c>
      <c r="E129" s="16"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>
        <v>0</v>
      </c>
      <c r="D130" s="12">
        <v>0</v>
      </c>
      <c r="E130" s="16">
        <v>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>
        <v>0</v>
      </c>
      <c r="D131" s="12">
        <v>0</v>
      </c>
      <c r="E131" s="16"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>
        <v>0</v>
      </c>
      <c r="D132" s="12">
        <v>0</v>
      </c>
      <c r="E132" s="16"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>
        <v>0</v>
      </c>
      <c r="D133" s="12">
        <v>0</v>
      </c>
      <c r="E133" s="16"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>
        <v>0</v>
      </c>
      <c r="D134" s="12">
        <v>0</v>
      </c>
      <c r="E134" s="16"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0</v>
      </c>
      <c r="D135" s="28"/>
      <c r="E135" s="28">
        <f>SUM(E136:E171)</f>
        <v>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11">
        <v>0</v>
      </c>
      <c r="D136" s="12">
        <v>0</v>
      </c>
      <c r="E136" s="16">
        <v>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11">
        <v>0</v>
      </c>
      <c r="D137" s="12">
        <v>0</v>
      </c>
      <c r="E137" s="16">
        <v>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11">
        <v>0</v>
      </c>
      <c r="D138" s="12">
        <v>0</v>
      </c>
      <c r="E138" s="16">
        <v>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11">
        <v>0</v>
      </c>
      <c r="D139" s="12">
        <v>0</v>
      </c>
      <c r="E139" s="16">
        <v>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11">
        <v>0</v>
      </c>
      <c r="D140" s="12">
        <v>0</v>
      </c>
      <c r="E140" s="16">
        <v>0</v>
      </c>
      <c r="F140" s="159"/>
      <c r="G140" s="159"/>
      <c r="H140" s="159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11">
        <v>0</v>
      </c>
      <c r="D141" s="12">
        <v>0</v>
      </c>
      <c r="E141" s="16">
        <v>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11">
        <v>0</v>
      </c>
      <c r="D142" s="12">
        <v>0</v>
      </c>
      <c r="E142" s="16">
        <v>0</v>
      </c>
      <c r="F142" s="159"/>
      <c r="G142" s="159"/>
      <c r="H142" s="159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11">
        <v>0</v>
      </c>
      <c r="D143" s="12">
        <v>0</v>
      </c>
      <c r="E143" s="16">
        <v>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11">
        <v>0</v>
      </c>
      <c r="D144" s="12">
        <v>0</v>
      </c>
      <c r="E144" s="16">
        <v>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0</v>
      </c>
      <c r="D145" s="12">
        <v>0</v>
      </c>
      <c r="E145" s="16">
        <v>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0</v>
      </c>
      <c r="D146" s="12">
        <v>0</v>
      </c>
      <c r="E146" s="16">
        <v>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0</v>
      </c>
      <c r="D147" s="12">
        <v>0</v>
      </c>
      <c r="E147" s="16">
        <v>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11">
        <v>0</v>
      </c>
      <c r="D148" s="12">
        <v>0</v>
      </c>
      <c r="E148" s="16">
        <v>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0</v>
      </c>
      <c r="D149" s="12">
        <v>0</v>
      </c>
      <c r="E149" s="16">
        <v>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12">
        <v>0</v>
      </c>
      <c r="E150" s="16"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11">
        <v>0</v>
      </c>
      <c r="D151" s="12">
        <v>0</v>
      </c>
      <c r="E151" s="16"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>
        <v>0</v>
      </c>
      <c r="D152" s="12">
        <v>0</v>
      </c>
      <c r="E152" s="16"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0</v>
      </c>
      <c r="D153" s="12">
        <v>0</v>
      </c>
      <c r="E153" s="16"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12">
        <v>0</v>
      </c>
      <c r="E154" s="16"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>
        <v>0</v>
      </c>
      <c r="D155" s="12">
        <v>0</v>
      </c>
      <c r="E155" s="16"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>
        <v>0</v>
      </c>
      <c r="D156" s="12">
        <v>0</v>
      </c>
      <c r="E156" s="16"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>
        <v>0</v>
      </c>
      <c r="D157" s="12">
        <v>0</v>
      </c>
      <c r="E157" s="16"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12">
        <v>0</v>
      </c>
      <c r="E158" s="16"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0</v>
      </c>
      <c r="D159" s="12">
        <v>0</v>
      </c>
      <c r="E159" s="16">
        <v>0</v>
      </c>
      <c r="F159" s="159"/>
      <c r="G159" s="159"/>
      <c r="H159" s="159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>
        <v>0</v>
      </c>
      <c r="D160" s="12">
        <v>0</v>
      </c>
      <c r="E160" s="16"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1">
        <v>0</v>
      </c>
      <c r="D161" s="12">
        <v>0</v>
      </c>
      <c r="E161" s="16">
        <v>0</v>
      </c>
      <c r="F161" s="159"/>
      <c r="G161" s="159"/>
      <c r="H161" s="159"/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11">
        <v>0</v>
      </c>
      <c r="D162" s="12">
        <v>0</v>
      </c>
      <c r="E162" s="16">
        <v>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1">
        <v>0</v>
      </c>
      <c r="D163" s="12">
        <v>0</v>
      </c>
      <c r="E163" s="16">
        <v>0</v>
      </c>
      <c r="F163" s="159"/>
      <c r="G163" s="159"/>
      <c r="H163" s="159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11">
        <v>0</v>
      </c>
      <c r="D164" s="12">
        <v>0</v>
      </c>
      <c r="E164" s="16">
        <v>0</v>
      </c>
      <c r="F164" s="159"/>
      <c r="G164" s="159"/>
      <c r="H164" s="159"/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11"/>
      <c r="D165" s="12"/>
      <c r="E165" s="16">
        <f>C165*D165</f>
        <v>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>
        <v>0</v>
      </c>
      <c r="D166" s="12">
        <v>0</v>
      </c>
      <c r="E166" s="16">
        <v>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0</v>
      </c>
      <c r="D167" s="12">
        <v>0</v>
      </c>
      <c r="E167" s="16">
        <v>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>
        <v>0</v>
      </c>
      <c r="D168" s="12">
        <v>0</v>
      </c>
      <c r="E168" s="16">
        <v>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>
        <v>0</v>
      </c>
      <c r="D169" s="12">
        <v>0</v>
      </c>
      <c r="E169" s="16">
        <v>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0</v>
      </c>
      <c r="D170" s="12">
        <v>0</v>
      </c>
      <c r="E170" s="16">
        <v>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0</v>
      </c>
      <c r="D171" s="12">
        <v>0</v>
      </c>
      <c r="E171" s="16">
        <v>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v>0</v>
      </c>
      <c r="D172" s="28">
        <v>0</v>
      </c>
      <c r="E172" s="55">
        <v>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16"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>
        <v>0</v>
      </c>
      <c r="D174" s="12">
        <v>0</v>
      </c>
      <c r="E174" s="16">
        <v>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>
        <v>0</v>
      </c>
      <c r="D175" s="12">
        <v>0</v>
      </c>
      <c r="E175" s="16"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0</v>
      </c>
      <c r="D176" s="12">
        <v>0</v>
      </c>
      <c r="E176" s="16"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>
        <v>0</v>
      </c>
      <c r="D177" s="12">
        <v>0</v>
      </c>
      <c r="E177" s="16">
        <v>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16"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16"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16"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111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55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16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16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16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16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16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55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16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55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16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16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16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16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16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16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16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46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16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16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16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11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98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16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16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16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16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16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16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16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16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16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16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16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16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16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16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16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16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16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16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16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46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16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6">
        <f>C27+C15</f>
        <v>0</v>
      </c>
      <c r="D225" s="67"/>
      <c r="E225" s="67">
        <f>E27+E15</f>
        <v>0</v>
      </c>
      <c r="F225" s="188">
        <f>SUM(F15:F224)</f>
        <v>0</v>
      </c>
      <c r="G225" s="188"/>
      <c r="H225" s="188">
        <f t="shared" ref="H225:K225" si="3">SUM(H15:H224)</f>
        <v>0</v>
      </c>
      <c r="I225" s="188">
        <f t="shared" si="3"/>
        <v>0</v>
      </c>
      <c r="J225" s="188"/>
      <c r="K225" s="188">
        <f t="shared" si="3"/>
        <v>0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3">
      <c r="B228" s="10"/>
      <c r="C228" s="17"/>
      <c r="D228" s="53"/>
      <c r="E228" s="52"/>
      <c r="F228" s="50"/>
    </row>
    <row r="229" spans="1:11" x14ac:dyDescent="0.25">
      <c r="C229" s="4">
        <f>'[12]01154'!$C$224</f>
        <v>25</v>
      </c>
      <c r="E229" s="9">
        <f>'[12]01154'!$E$224</f>
        <v>322500</v>
      </c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58" fitToHeight="10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F0E7-3809-4B28-B7B9-08E5E36FFDA6}">
  <sheetPr>
    <pageSetUpPr fitToPage="1"/>
  </sheetPr>
  <dimension ref="A1:K229"/>
  <sheetViews>
    <sheetView view="pageBreakPreview" topLeftCell="A8" zoomScaleNormal="100" zoomScaleSheetLayoutView="100" workbookViewId="0">
      <selection activeCell="H20" sqref="H20:J26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7.25" hidden="1" customHeight="1" x14ac:dyDescent="0.25">
      <c r="A4" s="102"/>
      <c r="B4" s="93"/>
      <c r="C4" s="5"/>
      <c r="D4" s="104"/>
      <c r="E4" s="104"/>
    </row>
    <row r="5" spans="1:11" ht="4.5" hidden="1" customHeight="1" x14ac:dyDescent="0.25">
      <c r="A5" s="1"/>
      <c r="B5" s="1"/>
      <c r="C5" s="5"/>
      <c r="D5" s="7"/>
      <c r="E5" s="8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1.5" customHeight="1" x14ac:dyDescent="0.25">
      <c r="A9" s="237" t="s">
        <v>400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22" t="s">
        <v>346</v>
      </c>
      <c r="F13" s="193" t="s">
        <v>344</v>
      </c>
      <c r="G13" s="193" t="s">
        <v>345</v>
      </c>
      <c r="H13" s="193" t="s">
        <v>346</v>
      </c>
      <c r="I13" s="193" t="s">
        <v>344</v>
      </c>
      <c r="J13" s="193" t="s">
        <v>345</v>
      </c>
      <c r="K13" s="193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09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3">
        <f>C16</f>
        <v>0</v>
      </c>
      <c r="D15" s="43"/>
      <c r="E15" s="43">
        <f>E16+E26</f>
        <v>10000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f>SUM(C17:C25)</f>
        <v>0</v>
      </c>
      <c r="D16" s="28">
        <v>0</v>
      </c>
      <c r="E16" s="28">
        <f>SUM(E17:E25)</f>
        <v>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>
        <v>0</v>
      </c>
      <c r="D17" s="12">
        <v>0</v>
      </c>
      <c r="E17" s="16">
        <f>C17*D17</f>
        <v>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>
        <v>0</v>
      </c>
      <c r="D18" s="12">
        <v>0</v>
      </c>
      <c r="E18" s="16">
        <f t="shared" ref="E18:E25" si="0">C18*D18</f>
        <v>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11">
        <v>0</v>
      </c>
      <c r="D19" s="12">
        <v>0</v>
      </c>
      <c r="E19" s="16">
        <f t="shared" si="0"/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/>
      <c r="D20" s="12"/>
      <c r="E20" s="16">
        <f t="shared" si="0"/>
        <v>0</v>
      </c>
      <c r="F20" s="159">
        <v>1</v>
      </c>
      <c r="G20" s="159">
        <v>253474</v>
      </c>
      <c r="H20" s="159">
        <v>253474</v>
      </c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16">
        <f t="shared" si="0"/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>
        <v>0</v>
      </c>
      <c r="D22" s="12">
        <v>0</v>
      </c>
      <c r="E22" s="16">
        <f t="shared" si="0"/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16">
        <f t="shared" si="0"/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>
        <v>0</v>
      </c>
      <c r="D24" s="12">
        <v>0</v>
      </c>
      <c r="E24" s="16">
        <f t="shared" si="0"/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>
        <v>0</v>
      </c>
      <c r="D25" s="12"/>
      <c r="E25" s="16">
        <f t="shared" si="0"/>
        <v>0</v>
      </c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1</v>
      </c>
      <c r="D26" s="28">
        <v>10000</v>
      </c>
      <c r="E26" s="46">
        <f>C26*D26</f>
        <v>10000</v>
      </c>
      <c r="F26" s="159"/>
      <c r="G26" s="159"/>
      <c r="H26" s="159"/>
      <c r="I26" s="159">
        <v>1</v>
      </c>
      <c r="J26" s="159">
        <v>5449</v>
      </c>
      <c r="K26" s="159">
        <v>5449</v>
      </c>
    </row>
    <row r="27" spans="1:11" ht="25.5" x14ac:dyDescent="0.25">
      <c r="A27" s="41" t="s">
        <v>12</v>
      </c>
      <c r="B27" s="42" t="s">
        <v>13</v>
      </c>
      <c r="C27" s="63">
        <f>C28+C62+C88+C95+C109+C135+C172</f>
        <v>32</v>
      </c>
      <c r="D27" s="43">
        <v>0</v>
      </c>
      <c r="E27" s="110">
        <f>E28+E62+E88+E95+E109+E135+E172</f>
        <v>373000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31">
        <f>SUM(C29:C61)</f>
        <v>17</v>
      </c>
      <c r="D28" s="32">
        <v>0</v>
      </c>
      <c r="E28" s="46">
        <f>SUM(E29:E61)</f>
        <v>101500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11">
        <v>0</v>
      </c>
      <c r="D29" s="12">
        <v>0</v>
      </c>
      <c r="E29" s="16">
        <f>C29*D29</f>
        <v>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11">
        <v>0</v>
      </c>
      <c r="D30" s="12">
        <v>0</v>
      </c>
      <c r="E30" s="16">
        <f t="shared" ref="E30:E61" si="1">C30*D30</f>
        <v>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11">
        <v>1</v>
      </c>
      <c r="D31" s="12">
        <v>5000</v>
      </c>
      <c r="E31" s="16">
        <f t="shared" si="1"/>
        <v>5000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11">
        <v>0</v>
      </c>
      <c r="D32" s="12">
        <v>0</v>
      </c>
      <c r="E32" s="16">
        <f t="shared" si="1"/>
        <v>0</v>
      </c>
      <c r="F32" s="159"/>
      <c r="G32" s="159"/>
      <c r="H32" s="159"/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11">
        <v>0</v>
      </c>
      <c r="D33" s="12">
        <v>0</v>
      </c>
      <c r="E33" s="16">
        <f t="shared" si="1"/>
        <v>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11">
        <v>0</v>
      </c>
      <c r="D34" s="12">
        <v>0</v>
      </c>
      <c r="E34" s="16">
        <f t="shared" si="1"/>
        <v>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11">
        <v>5</v>
      </c>
      <c r="D35" s="12">
        <v>1200</v>
      </c>
      <c r="E35" s="16">
        <f t="shared" si="1"/>
        <v>6000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11">
        <v>2</v>
      </c>
      <c r="D36" s="12">
        <v>8000</v>
      </c>
      <c r="E36" s="16">
        <f t="shared" si="1"/>
        <v>16000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11">
        <v>0</v>
      </c>
      <c r="D37" s="12">
        <v>0</v>
      </c>
      <c r="E37" s="16">
        <f t="shared" si="1"/>
        <v>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11">
        <v>1</v>
      </c>
      <c r="D38" s="12">
        <v>15000</v>
      </c>
      <c r="E38" s="16">
        <f t="shared" si="1"/>
        <v>15000</v>
      </c>
      <c r="F38" s="159">
        <v>1</v>
      </c>
      <c r="G38" s="159">
        <v>8199.52</v>
      </c>
      <c r="H38" s="159">
        <v>8199.52</v>
      </c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11">
        <v>0</v>
      </c>
      <c r="D39" s="12">
        <v>0</v>
      </c>
      <c r="E39" s="16">
        <f t="shared" si="1"/>
        <v>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11">
        <v>5</v>
      </c>
      <c r="D40" s="12">
        <v>8500</v>
      </c>
      <c r="E40" s="16">
        <f t="shared" si="1"/>
        <v>42500</v>
      </c>
      <c r="F40" s="159">
        <v>10</v>
      </c>
      <c r="G40" s="159">
        <v>1799.84</v>
      </c>
      <c r="H40" s="159">
        <f>F40*G40</f>
        <v>17998.399999999998</v>
      </c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11"/>
      <c r="D41" s="12">
        <v>0</v>
      </c>
      <c r="E41" s="16">
        <f t="shared" si="1"/>
        <v>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11">
        <v>0</v>
      </c>
      <c r="D42" s="12">
        <v>0</v>
      </c>
      <c r="E42" s="16">
        <f t="shared" si="1"/>
        <v>0</v>
      </c>
      <c r="F42" s="159"/>
      <c r="G42" s="159"/>
      <c r="H42" s="159"/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11">
        <v>0</v>
      </c>
      <c r="D43" s="12">
        <v>0</v>
      </c>
      <c r="E43" s="16">
        <f t="shared" si="1"/>
        <v>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11">
        <v>0</v>
      </c>
      <c r="D44" s="12">
        <v>0</v>
      </c>
      <c r="E44" s="16">
        <f t="shared" si="1"/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11">
        <v>0</v>
      </c>
      <c r="D45" s="12">
        <v>0</v>
      </c>
      <c r="E45" s="16">
        <f t="shared" si="1"/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11">
        <v>0</v>
      </c>
      <c r="D46" s="12">
        <v>0</v>
      </c>
      <c r="E46" s="16">
        <f t="shared" si="1"/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11">
        <v>0</v>
      </c>
      <c r="D47" s="12">
        <v>0</v>
      </c>
      <c r="E47" s="16">
        <f t="shared" si="1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11">
        <v>1</v>
      </c>
      <c r="D48" s="12">
        <v>13000</v>
      </c>
      <c r="E48" s="16">
        <f t="shared" si="1"/>
        <v>13000</v>
      </c>
      <c r="F48" s="159"/>
      <c r="G48" s="159"/>
      <c r="H48" s="159"/>
      <c r="I48" s="159"/>
      <c r="J48" s="159"/>
      <c r="K48" s="159"/>
    </row>
    <row r="49" spans="1:11" x14ac:dyDescent="0.25">
      <c r="A49" s="15">
        <v>1653501021</v>
      </c>
      <c r="B49" s="13" t="s">
        <v>33</v>
      </c>
      <c r="C49" s="11">
        <v>2</v>
      </c>
      <c r="D49" s="12">
        <v>2000</v>
      </c>
      <c r="E49" s="16">
        <f t="shared" si="1"/>
        <v>4000</v>
      </c>
      <c r="F49" s="159"/>
      <c r="G49" s="159"/>
      <c r="H49" s="159"/>
      <c r="I49" s="159"/>
      <c r="J49" s="159"/>
      <c r="K49" s="159"/>
    </row>
    <row r="50" spans="1:11" x14ac:dyDescent="0.25">
      <c r="A50" s="15">
        <v>1653501022</v>
      </c>
      <c r="B50" s="13" t="s">
        <v>34</v>
      </c>
      <c r="C50" s="11">
        <v>0</v>
      </c>
      <c r="D50" s="12"/>
      <c r="E50" s="16">
        <f t="shared" si="1"/>
        <v>0</v>
      </c>
      <c r="F50" s="159"/>
      <c r="G50" s="159"/>
      <c r="H50" s="159"/>
      <c r="I50" s="159"/>
      <c r="J50" s="159"/>
      <c r="K50" s="159"/>
    </row>
    <row r="51" spans="1:11" x14ac:dyDescent="0.25">
      <c r="A51" s="15">
        <v>1653501023</v>
      </c>
      <c r="B51" s="13" t="s">
        <v>36</v>
      </c>
      <c r="C51" s="11">
        <v>0</v>
      </c>
      <c r="D51" s="12">
        <v>0</v>
      </c>
      <c r="E51" s="16">
        <f t="shared" si="1"/>
        <v>0</v>
      </c>
      <c r="F51" s="159"/>
      <c r="G51" s="159"/>
      <c r="H51" s="159"/>
      <c r="I51" s="159"/>
      <c r="J51" s="159"/>
      <c r="K51" s="159"/>
    </row>
    <row r="52" spans="1:11" x14ac:dyDescent="0.25">
      <c r="A52" s="15">
        <v>1653501024</v>
      </c>
      <c r="B52" s="13" t="s">
        <v>37</v>
      </c>
      <c r="C52" s="11"/>
      <c r="D52" s="12"/>
      <c r="E52" s="16">
        <f t="shared" si="1"/>
        <v>0</v>
      </c>
      <c r="F52" s="159"/>
      <c r="G52" s="159"/>
      <c r="H52" s="159"/>
      <c r="I52" s="159"/>
      <c r="J52" s="159"/>
      <c r="K52" s="159"/>
    </row>
    <row r="53" spans="1:11" x14ac:dyDescent="0.25">
      <c r="A53" s="15">
        <v>1653501025</v>
      </c>
      <c r="B53" s="13" t="s">
        <v>38</v>
      </c>
      <c r="C53" s="11">
        <v>0</v>
      </c>
      <c r="D53" s="12">
        <v>0</v>
      </c>
      <c r="E53" s="16">
        <f t="shared" si="1"/>
        <v>0</v>
      </c>
      <c r="F53" s="159"/>
      <c r="G53" s="159"/>
      <c r="H53" s="159"/>
      <c r="I53" s="159"/>
      <c r="J53" s="159"/>
      <c r="K53" s="159"/>
    </row>
    <row r="54" spans="1:11" x14ac:dyDescent="0.25">
      <c r="A54" s="15">
        <v>1653501026</v>
      </c>
      <c r="B54" s="13" t="s">
        <v>39</v>
      </c>
      <c r="C54" s="11">
        <v>0</v>
      </c>
      <c r="D54" s="12">
        <v>0</v>
      </c>
      <c r="E54" s="16">
        <f t="shared" si="1"/>
        <v>0</v>
      </c>
      <c r="F54" s="159"/>
      <c r="G54" s="159"/>
      <c r="H54" s="159"/>
      <c r="I54" s="159"/>
      <c r="J54" s="159"/>
      <c r="K54" s="159"/>
    </row>
    <row r="55" spans="1:11" ht="24" x14ac:dyDescent="0.25">
      <c r="A55" s="15">
        <v>1653501027</v>
      </c>
      <c r="B55" s="13" t="s">
        <v>329</v>
      </c>
      <c r="C55" s="11">
        <v>0</v>
      </c>
      <c r="D55" s="12">
        <v>0</v>
      </c>
      <c r="E55" s="16">
        <f t="shared" si="1"/>
        <v>0</v>
      </c>
      <c r="F55" s="159"/>
      <c r="G55" s="159"/>
      <c r="H55" s="159"/>
      <c r="I55" s="159"/>
      <c r="J55" s="159"/>
      <c r="K55" s="159"/>
    </row>
    <row r="56" spans="1:11" x14ac:dyDescent="0.25">
      <c r="A56" s="15">
        <v>1653501028</v>
      </c>
      <c r="B56" s="13" t="s">
        <v>40</v>
      </c>
      <c r="C56" s="11">
        <v>0</v>
      </c>
      <c r="D56" s="12">
        <v>0</v>
      </c>
      <c r="E56" s="16">
        <f t="shared" si="1"/>
        <v>0</v>
      </c>
      <c r="F56" s="159"/>
      <c r="G56" s="159"/>
      <c r="H56" s="159"/>
      <c r="I56" s="159"/>
      <c r="J56" s="159"/>
      <c r="K56" s="159"/>
    </row>
    <row r="57" spans="1:11" x14ac:dyDescent="0.25">
      <c r="A57" s="15">
        <v>1653501029</v>
      </c>
      <c r="B57" s="13" t="s">
        <v>41</v>
      </c>
      <c r="C57" s="11">
        <v>0</v>
      </c>
      <c r="D57" s="12">
        <v>0</v>
      </c>
      <c r="E57" s="16">
        <f t="shared" si="1"/>
        <v>0</v>
      </c>
      <c r="F57" s="159"/>
      <c r="G57" s="159"/>
      <c r="H57" s="159"/>
      <c r="I57" s="159"/>
      <c r="J57" s="159"/>
      <c r="K57" s="159"/>
    </row>
    <row r="58" spans="1:11" x14ac:dyDescent="0.25">
      <c r="A58" s="15">
        <v>1653501030</v>
      </c>
      <c r="B58" s="13" t="s">
        <v>42</v>
      </c>
      <c r="C58" s="11">
        <v>0</v>
      </c>
      <c r="D58" s="12">
        <v>0</v>
      </c>
      <c r="E58" s="16">
        <f t="shared" si="1"/>
        <v>0</v>
      </c>
      <c r="F58" s="159"/>
      <c r="G58" s="159"/>
      <c r="H58" s="159"/>
      <c r="I58" s="159"/>
      <c r="J58" s="159"/>
      <c r="K58" s="159"/>
    </row>
    <row r="59" spans="1:11" x14ac:dyDescent="0.25">
      <c r="A59" s="15">
        <v>1653501031</v>
      </c>
      <c r="B59" s="13" t="s">
        <v>288</v>
      </c>
      <c r="C59" s="11">
        <v>0</v>
      </c>
      <c r="D59" s="12">
        <v>0</v>
      </c>
      <c r="E59" s="16">
        <f t="shared" si="1"/>
        <v>0</v>
      </c>
      <c r="F59" s="159"/>
      <c r="G59" s="159"/>
      <c r="H59" s="159"/>
      <c r="I59" s="159"/>
      <c r="J59" s="159"/>
      <c r="K59" s="159"/>
    </row>
    <row r="60" spans="1:11" x14ac:dyDescent="0.25">
      <c r="A60" s="15">
        <v>1653501032</v>
      </c>
      <c r="B60" s="13" t="s">
        <v>295</v>
      </c>
      <c r="C60" s="11">
        <v>0</v>
      </c>
      <c r="D60" s="12">
        <v>0</v>
      </c>
      <c r="E60" s="16">
        <f t="shared" si="1"/>
        <v>0</v>
      </c>
      <c r="F60" s="159"/>
      <c r="G60" s="159"/>
      <c r="H60" s="159"/>
      <c r="I60" s="159"/>
      <c r="J60" s="159"/>
      <c r="K60" s="159"/>
    </row>
    <row r="61" spans="1:11" x14ac:dyDescent="0.25">
      <c r="A61" s="15">
        <v>1653501033</v>
      </c>
      <c r="B61" s="13" t="s">
        <v>296</v>
      </c>
      <c r="C61" s="11">
        <v>0</v>
      </c>
      <c r="D61" s="12">
        <v>0</v>
      </c>
      <c r="E61" s="16">
        <f t="shared" si="1"/>
        <v>0</v>
      </c>
      <c r="F61" s="159"/>
      <c r="G61" s="159"/>
      <c r="H61" s="159"/>
      <c r="I61" s="159"/>
      <c r="J61" s="159"/>
      <c r="K61" s="159"/>
    </row>
    <row r="62" spans="1:11" ht="24" x14ac:dyDescent="0.25">
      <c r="A62" s="25" t="s">
        <v>43</v>
      </c>
      <c r="B62" s="26" t="s">
        <v>44</v>
      </c>
      <c r="C62" s="29">
        <f>SUM(C63:C87)</f>
        <v>3</v>
      </c>
      <c r="D62" s="28">
        <v>0</v>
      </c>
      <c r="E62" s="55">
        <f>SUM(E63:E87)</f>
        <v>24500</v>
      </c>
      <c r="F62" s="159"/>
      <c r="G62" s="159"/>
      <c r="H62" s="159"/>
      <c r="I62" s="159"/>
      <c r="J62" s="159"/>
      <c r="K62" s="159"/>
    </row>
    <row r="63" spans="1:11" x14ac:dyDescent="0.25">
      <c r="A63" s="15" t="s">
        <v>45</v>
      </c>
      <c r="B63" s="13" t="s">
        <v>46</v>
      </c>
      <c r="C63" s="11">
        <v>2</v>
      </c>
      <c r="D63" s="12">
        <v>10000</v>
      </c>
      <c r="E63" s="16">
        <f>C63*D63</f>
        <v>20000</v>
      </c>
      <c r="F63" s="159"/>
      <c r="G63" s="159"/>
      <c r="H63" s="159"/>
      <c r="I63" s="159"/>
      <c r="J63" s="159"/>
      <c r="K63" s="159"/>
    </row>
    <row r="64" spans="1:11" x14ac:dyDescent="0.25">
      <c r="A64" s="15" t="s">
        <v>47</v>
      </c>
      <c r="B64" s="13" t="s">
        <v>48</v>
      </c>
      <c r="C64" s="11">
        <v>0</v>
      </c>
      <c r="D64" s="12">
        <v>0</v>
      </c>
      <c r="E64" s="16">
        <f t="shared" ref="E64:E87" si="2">C64*D64</f>
        <v>0</v>
      </c>
      <c r="F64" s="159">
        <v>5</v>
      </c>
      <c r="G64" s="159">
        <v>14300</v>
      </c>
      <c r="H64" s="159">
        <f>F64*G64</f>
        <v>71500</v>
      </c>
      <c r="I64" s="159"/>
      <c r="J64" s="159"/>
      <c r="K64" s="159"/>
    </row>
    <row r="65" spans="1:11" x14ac:dyDescent="0.25">
      <c r="A65" s="15" t="s">
        <v>49</v>
      </c>
      <c r="B65" s="13" t="s">
        <v>50</v>
      </c>
      <c r="C65" s="11">
        <v>0</v>
      </c>
      <c r="D65" s="12">
        <v>0</v>
      </c>
      <c r="E65" s="16">
        <f t="shared" si="2"/>
        <v>0</v>
      </c>
      <c r="F65" s="159"/>
      <c r="G65" s="159"/>
      <c r="H65" s="159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11">
        <v>0</v>
      </c>
      <c r="D66" s="12">
        <v>0</v>
      </c>
      <c r="E66" s="16">
        <f t="shared" si="2"/>
        <v>0</v>
      </c>
      <c r="F66" s="159">
        <v>1</v>
      </c>
      <c r="G66" s="159">
        <v>16279</v>
      </c>
      <c r="H66" s="159">
        <v>16279</v>
      </c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11">
        <v>0</v>
      </c>
      <c r="D67" s="12">
        <v>0</v>
      </c>
      <c r="E67" s="16">
        <f t="shared" si="2"/>
        <v>0</v>
      </c>
      <c r="F67" s="159"/>
      <c r="G67" s="159"/>
      <c r="H67" s="159"/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11"/>
      <c r="D68" s="12"/>
      <c r="E68" s="16">
        <f t="shared" si="2"/>
        <v>0</v>
      </c>
      <c r="F68" s="159"/>
      <c r="G68" s="159"/>
      <c r="H68" s="159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11">
        <v>0</v>
      </c>
      <c r="D69" s="12">
        <v>0</v>
      </c>
      <c r="E69" s="16">
        <f t="shared" si="2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11">
        <v>1</v>
      </c>
      <c r="D70" s="12">
        <v>4500</v>
      </c>
      <c r="E70" s="16">
        <f t="shared" si="2"/>
        <v>4500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11">
        <v>0</v>
      </c>
      <c r="D71" s="12">
        <v>0</v>
      </c>
      <c r="E71" s="16">
        <f t="shared" si="2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11">
        <v>0</v>
      </c>
      <c r="D72" s="12">
        <v>0</v>
      </c>
      <c r="E72" s="16">
        <f t="shared" si="2"/>
        <v>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11">
        <v>0</v>
      </c>
      <c r="D73" s="12">
        <v>0</v>
      </c>
      <c r="E73" s="16">
        <f t="shared" si="2"/>
        <v>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11">
        <v>0</v>
      </c>
      <c r="D74" s="12">
        <v>0</v>
      </c>
      <c r="E74" s="16">
        <f t="shared" si="2"/>
        <v>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11">
        <v>0</v>
      </c>
      <c r="D75" s="12">
        <v>0</v>
      </c>
      <c r="E75" s="16">
        <f t="shared" si="2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11">
        <v>0</v>
      </c>
      <c r="D76" s="12">
        <v>0</v>
      </c>
      <c r="E76" s="16">
        <f t="shared" si="2"/>
        <v>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11">
        <v>0</v>
      </c>
      <c r="D77" s="12">
        <v>0</v>
      </c>
      <c r="E77" s="16">
        <f t="shared" si="2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11">
        <v>0</v>
      </c>
      <c r="D78" s="12">
        <v>0</v>
      </c>
      <c r="E78" s="16">
        <f t="shared" si="2"/>
        <v>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11">
        <v>0</v>
      </c>
      <c r="D79" s="12">
        <v>0</v>
      </c>
      <c r="E79" s="16">
        <f t="shared" si="2"/>
        <v>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11">
        <v>0</v>
      </c>
      <c r="D80" s="12">
        <v>0</v>
      </c>
      <c r="E80" s="16">
        <f t="shared" si="2"/>
        <v>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11">
        <v>0</v>
      </c>
      <c r="D81" s="12">
        <v>0</v>
      </c>
      <c r="E81" s="16">
        <f t="shared" si="2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11">
        <v>0</v>
      </c>
      <c r="D82" s="12">
        <v>0</v>
      </c>
      <c r="E82" s="16">
        <f t="shared" si="2"/>
        <v>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11">
        <v>0</v>
      </c>
      <c r="D83" s="12">
        <v>0</v>
      </c>
      <c r="E83" s="16">
        <f t="shared" si="2"/>
        <v>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11">
        <v>0</v>
      </c>
      <c r="D84" s="12">
        <v>0</v>
      </c>
      <c r="E84" s="16">
        <f t="shared" si="2"/>
        <v>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11">
        <v>0</v>
      </c>
      <c r="D85" s="12">
        <v>0</v>
      </c>
      <c r="E85" s="16">
        <f t="shared" si="2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11">
        <v>0</v>
      </c>
      <c r="D86" s="12">
        <v>0</v>
      </c>
      <c r="E86" s="16">
        <f t="shared" si="2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11">
        <v>0</v>
      </c>
      <c r="D87" s="12">
        <v>0</v>
      </c>
      <c r="E87" s="16">
        <f t="shared" si="2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f>SUM(C89:C94)</f>
        <v>3</v>
      </c>
      <c r="D88" s="55">
        <v>0</v>
      </c>
      <c r="E88" s="55">
        <f>SUM(E89:E94)</f>
        <v>184000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11">
        <v>1</v>
      </c>
      <c r="D89" s="12">
        <v>150000</v>
      </c>
      <c r="E89" s="16">
        <f>C89*D89</f>
        <v>150000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11">
        <v>1</v>
      </c>
      <c r="D90" s="12">
        <v>4000</v>
      </c>
      <c r="E90" s="16">
        <f t="shared" ref="E90:E94" si="3">C90*D90</f>
        <v>4000</v>
      </c>
      <c r="F90" s="159"/>
      <c r="G90" s="159"/>
      <c r="H90" s="159"/>
      <c r="I90" s="159"/>
      <c r="J90" s="159"/>
      <c r="K90" s="159"/>
    </row>
    <row r="91" spans="1:11" x14ac:dyDescent="0.25">
      <c r="A91" s="15" t="s">
        <v>96</v>
      </c>
      <c r="B91" s="13" t="s">
        <v>97</v>
      </c>
      <c r="C91" s="11">
        <v>0</v>
      </c>
      <c r="D91" s="12">
        <v>0</v>
      </c>
      <c r="E91" s="16">
        <f t="shared" si="3"/>
        <v>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11">
        <v>1</v>
      </c>
      <c r="D92" s="12">
        <v>30000</v>
      </c>
      <c r="E92" s="16">
        <f t="shared" si="3"/>
        <v>30000</v>
      </c>
      <c r="F92" s="159">
        <v>1</v>
      </c>
      <c r="G92" s="159">
        <v>28500</v>
      </c>
      <c r="H92" s="159">
        <v>28500</v>
      </c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11">
        <v>0</v>
      </c>
      <c r="D93" s="12">
        <v>0</v>
      </c>
      <c r="E93" s="16">
        <f t="shared" si="3"/>
        <v>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11">
        <v>0</v>
      </c>
      <c r="D94" s="12">
        <v>0</v>
      </c>
      <c r="E94" s="16">
        <f t="shared" si="3"/>
        <v>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v>0</v>
      </c>
      <c r="D95" s="28">
        <v>0</v>
      </c>
      <c r="E95" s="55">
        <v>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11">
        <v>0</v>
      </c>
      <c r="D96" s="12">
        <v>0</v>
      </c>
      <c r="E96" s="16">
        <v>0</v>
      </c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11">
        <v>0</v>
      </c>
      <c r="D97" s="12">
        <v>0</v>
      </c>
      <c r="E97" s="16">
        <v>0</v>
      </c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11">
        <v>0</v>
      </c>
      <c r="D98" s="12">
        <v>0</v>
      </c>
      <c r="E98" s="16">
        <v>0</v>
      </c>
      <c r="F98" s="159"/>
      <c r="G98" s="159"/>
      <c r="H98" s="159"/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11">
        <v>0</v>
      </c>
      <c r="D99" s="12">
        <v>0</v>
      </c>
      <c r="E99" s="16"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11">
        <v>0</v>
      </c>
      <c r="D100" s="12">
        <v>0</v>
      </c>
      <c r="E100" s="16">
        <v>0</v>
      </c>
      <c r="F100" s="159">
        <v>1</v>
      </c>
      <c r="G100" s="159">
        <v>1980</v>
      </c>
      <c r="H100" s="159">
        <v>1980</v>
      </c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11">
        <v>0</v>
      </c>
      <c r="D101" s="12">
        <v>0</v>
      </c>
      <c r="E101" s="16"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11">
        <v>0</v>
      </c>
      <c r="D102" s="12">
        <v>0</v>
      </c>
      <c r="E102" s="16"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11">
        <v>0</v>
      </c>
      <c r="D103" s="12">
        <v>0</v>
      </c>
      <c r="E103" s="16"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11">
        <v>0</v>
      </c>
      <c r="D104" s="12">
        <v>0</v>
      </c>
      <c r="E104" s="16"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11">
        <v>0</v>
      </c>
      <c r="D105" s="12">
        <v>0</v>
      </c>
      <c r="E105" s="16"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11">
        <v>0</v>
      </c>
      <c r="D106" s="12">
        <v>0</v>
      </c>
      <c r="E106" s="16"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11">
        <v>0</v>
      </c>
      <c r="D107" s="12">
        <v>0</v>
      </c>
      <c r="E107" s="16"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11">
        <v>0</v>
      </c>
      <c r="D108" s="12">
        <v>0</v>
      </c>
      <c r="E108" s="16"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f>SUM(C110:C134)</f>
        <v>0</v>
      </c>
      <c r="D109" s="55">
        <v>0</v>
      </c>
      <c r="E109" s="55">
        <f>SUM(E110:E134)</f>
        <v>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11">
        <v>0</v>
      </c>
      <c r="D110" s="12">
        <v>0</v>
      </c>
      <c r="E110" s="16">
        <v>0</v>
      </c>
      <c r="F110" s="159"/>
      <c r="G110" s="159"/>
      <c r="H110" s="159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11">
        <v>0</v>
      </c>
      <c r="D111" s="12">
        <v>0</v>
      </c>
      <c r="E111" s="16">
        <v>0</v>
      </c>
      <c r="F111" s="159"/>
      <c r="G111" s="159"/>
      <c r="H111" s="159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11">
        <v>0</v>
      </c>
      <c r="D112" s="12">
        <v>0</v>
      </c>
      <c r="E112" s="16">
        <v>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11">
        <v>0</v>
      </c>
      <c r="D113" s="12">
        <v>0</v>
      </c>
      <c r="E113" s="16">
        <v>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11">
        <v>0</v>
      </c>
      <c r="D114" s="12">
        <v>0</v>
      </c>
      <c r="E114" s="16"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11">
        <v>0</v>
      </c>
      <c r="D115" s="12">
        <v>0</v>
      </c>
      <c r="E115" s="16">
        <v>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0</v>
      </c>
      <c r="D116" s="12">
        <v>0</v>
      </c>
      <c r="E116" s="16">
        <v>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>
        <v>0</v>
      </c>
      <c r="D117" s="12">
        <v>0</v>
      </c>
      <c r="E117" s="16"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16"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16"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16"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>
        <v>0</v>
      </c>
      <c r="D121" s="12">
        <v>0</v>
      </c>
      <c r="E121" s="16">
        <v>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0</v>
      </c>
      <c r="D122" s="12">
        <v>0</v>
      </c>
      <c r="E122" s="16"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16"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0</v>
      </c>
      <c r="D124" s="12">
        <v>0</v>
      </c>
      <c r="E124" s="16">
        <v>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>
        <v>0</v>
      </c>
      <c r="D125" s="12">
        <v>0</v>
      </c>
      <c r="E125" s="16"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16"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16"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>
        <v>0</v>
      </c>
      <c r="D128" s="12">
        <v>0</v>
      </c>
      <c r="E128" s="16"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>
        <v>0</v>
      </c>
      <c r="D129" s="12">
        <v>0</v>
      </c>
      <c r="E129" s="16"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/>
      <c r="D130" s="12"/>
      <c r="E130" s="16">
        <f>C130*D130</f>
        <v>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>
        <v>0</v>
      </c>
      <c r="D131" s="12">
        <v>0</v>
      </c>
      <c r="E131" s="16"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>
        <v>0</v>
      </c>
      <c r="D132" s="12">
        <v>0</v>
      </c>
      <c r="E132" s="16"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>
        <v>0</v>
      </c>
      <c r="D133" s="12">
        <v>0</v>
      </c>
      <c r="E133" s="16"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>
        <v>0</v>
      </c>
      <c r="D134" s="12">
        <v>0</v>
      </c>
      <c r="E134" s="16"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8</v>
      </c>
      <c r="D135" s="28"/>
      <c r="E135" s="28">
        <f>SUM(E136:E171)</f>
        <v>58000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11">
        <v>0</v>
      </c>
      <c r="D136" s="12">
        <v>0</v>
      </c>
      <c r="E136" s="16">
        <f>C136*D136</f>
        <v>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11">
        <v>0</v>
      </c>
      <c r="D137" s="12">
        <v>0</v>
      </c>
      <c r="E137" s="16">
        <f t="shared" ref="E137:E171" si="4">C137*D137</f>
        <v>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11">
        <v>0</v>
      </c>
      <c r="D138" s="12">
        <v>0</v>
      </c>
      <c r="E138" s="16">
        <f t="shared" si="4"/>
        <v>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11">
        <v>1</v>
      </c>
      <c r="D139" s="12">
        <v>2500</v>
      </c>
      <c r="E139" s="16">
        <f t="shared" si="4"/>
        <v>2500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11">
        <v>0</v>
      </c>
      <c r="D140" s="12">
        <v>0</v>
      </c>
      <c r="E140" s="16">
        <f t="shared" si="4"/>
        <v>0</v>
      </c>
      <c r="F140" s="159">
        <v>1</v>
      </c>
      <c r="G140" s="159">
        <v>32222.222000000002</v>
      </c>
      <c r="H140" s="159">
        <v>32222.22</v>
      </c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11">
        <v>0</v>
      </c>
      <c r="D141" s="12">
        <v>0</v>
      </c>
      <c r="E141" s="16">
        <f t="shared" si="4"/>
        <v>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11">
        <v>0</v>
      </c>
      <c r="D142" s="12">
        <v>0</v>
      </c>
      <c r="E142" s="16">
        <f t="shared" si="4"/>
        <v>0</v>
      </c>
      <c r="F142" s="159"/>
      <c r="G142" s="159"/>
      <c r="H142" s="159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11">
        <v>0</v>
      </c>
      <c r="D143" s="12">
        <v>0</v>
      </c>
      <c r="E143" s="16">
        <f t="shared" si="4"/>
        <v>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11">
        <v>0</v>
      </c>
      <c r="D144" s="12">
        <v>0</v>
      </c>
      <c r="E144" s="16">
        <f t="shared" si="4"/>
        <v>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0</v>
      </c>
      <c r="D145" s="12">
        <v>0</v>
      </c>
      <c r="E145" s="16">
        <f t="shared" si="4"/>
        <v>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0</v>
      </c>
      <c r="D146" s="12">
        <v>0</v>
      </c>
      <c r="E146" s="16">
        <f t="shared" si="4"/>
        <v>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0</v>
      </c>
      <c r="D147" s="12">
        <v>0</v>
      </c>
      <c r="E147" s="16">
        <f t="shared" si="4"/>
        <v>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11">
        <v>0</v>
      </c>
      <c r="D148" s="12">
        <v>0</v>
      </c>
      <c r="E148" s="16">
        <f t="shared" si="4"/>
        <v>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0</v>
      </c>
      <c r="D149" s="12">
        <v>0</v>
      </c>
      <c r="E149" s="16">
        <f t="shared" si="4"/>
        <v>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12">
        <v>0</v>
      </c>
      <c r="E150" s="16">
        <f t="shared" si="4"/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11">
        <v>0</v>
      </c>
      <c r="D151" s="12">
        <v>0</v>
      </c>
      <c r="E151" s="16">
        <f t="shared" si="4"/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>
        <v>0</v>
      </c>
      <c r="D152" s="12">
        <v>0</v>
      </c>
      <c r="E152" s="16">
        <f t="shared" si="4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1</v>
      </c>
      <c r="D153" s="12">
        <v>1000</v>
      </c>
      <c r="E153" s="16">
        <f t="shared" si="4"/>
        <v>1000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12">
        <v>0</v>
      </c>
      <c r="E154" s="16">
        <f t="shared" si="4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>
        <v>0</v>
      </c>
      <c r="D155" s="12">
        <v>0</v>
      </c>
      <c r="E155" s="16">
        <f t="shared" si="4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>
        <v>0</v>
      </c>
      <c r="D156" s="12">
        <v>0</v>
      </c>
      <c r="E156" s="16">
        <f t="shared" si="4"/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>
        <v>0</v>
      </c>
      <c r="D157" s="12">
        <v>0</v>
      </c>
      <c r="E157" s="16">
        <f t="shared" si="4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12">
        <v>0</v>
      </c>
      <c r="E158" s="16">
        <f t="shared" si="4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0</v>
      </c>
      <c r="D159" s="12">
        <v>0</v>
      </c>
      <c r="E159" s="16">
        <f t="shared" si="4"/>
        <v>0</v>
      </c>
      <c r="F159" s="159"/>
      <c r="G159" s="159"/>
      <c r="H159" s="159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>
        <v>0</v>
      </c>
      <c r="D160" s="12">
        <v>0</v>
      </c>
      <c r="E160" s="16">
        <f t="shared" si="4"/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1">
        <v>2</v>
      </c>
      <c r="D161" s="12">
        <v>2500</v>
      </c>
      <c r="E161" s="16">
        <f t="shared" si="4"/>
        <v>5000</v>
      </c>
      <c r="F161" s="159"/>
      <c r="G161" s="159"/>
      <c r="H161" s="159"/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11">
        <v>1</v>
      </c>
      <c r="D162" s="12">
        <v>4500</v>
      </c>
      <c r="E162" s="16">
        <f t="shared" si="4"/>
        <v>4500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1">
        <v>0</v>
      </c>
      <c r="D163" s="12">
        <v>0</v>
      </c>
      <c r="E163" s="16">
        <f t="shared" si="4"/>
        <v>0</v>
      </c>
      <c r="F163" s="159"/>
      <c r="G163" s="159"/>
      <c r="H163" s="159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11">
        <v>0</v>
      </c>
      <c r="D164" s="12">
        <v>0</v>
      </c>
      <c r="E164" s="16">
        <f t="shared" si="4"/>
        <v>0</v>
      </c>
      <c r="F164" s="159"/>
      <c r="G164" s="159"/>
      <c r="H164" s="159"/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11">
        <v>3</v>
      </c>
      <c r="D165" s="12">
        <v>15000</v>
      </c>
      <c r="E165" s="16">
        <f t="shared" si="4"/>
        <v>45000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>
        <v>0</v>
      </c>
      <c r="D166" s="12">
        <v>0</v>
      </c>
      <c r="E166" s="16">
        <f t="shared" si="4"/>
        <v>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0</v>
      </c>
      <c r="D167" s="12">
        <v>0</v>
      </c>
      <c r="E167" s="16">
        <f t="shared" si="4"/>
        <v>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>
        <v>0</v>
      </c>
      <c r="D168" s="12">
        <v>0</v>
      </c>
      <c r="E168" s="16">
        <f t="shared" si="4"/>
        <v>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>
        <v>0</v>
      </c>
      <c r="D169" s="12">
        <v>0</v>
      </c>
      <c r="E169" s="16">
        <f t="shared" si="4"/>
        <v>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0</v>
      </c>
      <c r="D170" s="12">
        <v>0</v>
      </c>
      <c r="E170" s="16">
        <f t="shared" si="4"/>
        <v>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0</v>
      </c>
      <c r="D171" s="12">
        <v>0</v>
      </c>
      <c r="E171" s="16">
        <f t="shared" si="4"/>
        <v>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f>SUM(C173:C180)</f>
        <v>1</v>
      </c>
      <c r="D172" s="28">
        <v>0</v>
      </c>
      <c r="E172" s="55">
        <f>SUM(E173:E180)</f>
        <v>5000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16">
        <f>C173*D173</f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>
        <v>0</v>
      </c>
      <c r="D174" s="12">
        <v>0</v>
      </c>
      <c r="E174" s="16">
        <f t="shared" ref="E174:E180" si="5">C174*D174</f>
        <v>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>
        <v>0</v>
      </c>
      <c r="D175" s="12">
        <v>0</v>
      </c>
      <c r="E175" s="16">
        <f t="shared" si="5"/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0</v>
      </c>
      <c r="D176" s="12">
        <v>0</v>
      </c>
      <c r="E176" s="16">
        <f t="shared" si="5"/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>
        <v>1</v>
      </c>
      <c r="D177" s="12">
        <v>5000</v>
      </c>
      <c r="E177" s="16">
        <f t="shared" si="5"/>
        <v>5000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16">
        <f t="shared" si="5"/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16">
        <f t="shared" si="5"/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16">
        <f t="shared" si="5"/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111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55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16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16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16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16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16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55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16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55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16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16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16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16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16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16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16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46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16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16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16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11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98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16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16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16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16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16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16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16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16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16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16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16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16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16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16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16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16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16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16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16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46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16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6">
        <f>C15+C27</f>
        <v>32</v>
      </c>
      <c r="D225" s="67"/>
      <c r="E225" s="67">
        <f>E15+E27</f>
        <v>383000</v>
      </c>
      <c r="F225" s="188">
        <f>SUM(F15:F224)</f>
        <v>21</v>
      </c>
      <c r="G225" s="188"/>
      <c r="H225" s="188">
        <f t="shared" ref="H225:K225" si="6">SUM(H15:H224)</f>
        <v>430153.14</v>
      </c>
      <c r="I225" s="188">
        <f t="shared" si="6"/>
        <v>1</v>
      </c>
      <c r="J225" s="188"/>
      <c r="K225" s="188">
        <f t="shared" si="6"/>
        <v>5449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3">
      <c r="B228" s="10"/>
      <c r="C228" s="17"/>
      <c r="D228" s="53"/>
      <c r="E228" s="52"/>
      <c r="F228" s="50"/>
    </row>
    <row r="229" spans="1:11" x14ac:dyDescent="0.25">
      <c r="C229" s="4">
        <f>'[13]11933'!$C$218</f>
        <v>66</v>
      </c>
      <c r="E229" s="9">
        <f>'[13]11933'!$E$218</f>
        <v>901000000</v>
      </c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55" fitToHeight="10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257"/>
  <sheetViews>
    <sheetView view="pageBreakPreview" topLeftCell="A8" zoomScaleNormal="100" zoomScaleSheetLayoutView="100" workbookViewId="0">
      <selection activeCell="L8" sqref="L1:L1048576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21.42578125" style="9" customWidth="1"/>
    <col min="5" max="5" width="22.85546875" style="9" customWidth="1"/>
    <col min="6" max="6" width="17.5703125" bestFit="1" customWidth="1"/>
    <col min="7" max="7" width="12" bestFit="1" customWidth="1"/>
    <col min="8" max="8" width="14" bestFit="1" customWidth="1"/>
    <col min="10" max="10" width="11.7109375" customWidth="1"/>
    <col min="12" max="12" width="16.5703125" customWidth="1"/>
    <col min="13" max="13" width="19.7109375" customWidth="1"/>
    <col min="14" max="14" width="23.28515625" customWidth="1"/>
  </cols>
  <sheetData>
    <row r="1" spans="1:14" ht="16.5" hidden="1" x14ac:dyDescent="0.25">
      <c r="A1" s="105"/>
      <c r="B1" s="106"/>
      <c r="C1" s="5"/>
      <c r="D1" s="104"/>
      <c r="E1" s="104"/>
    </row>
    <row r="2" spans="1:14" ht="16.5" hidden="1" x14ac:dyDescent="0.25">
      <c r="A2" s="105"/>
      <c r="B2" s="106"/>
      <c r="C2" s="5"/>
      <c r="D2" s="104"/>
      <c r="E2" s="104"/>
    </row>
    <row r="3" spans="1:14" ht="18" hidden="1" customHeight="1" x14ac:dyDescent="0.25">
      <c r="A3" s="102"/>
      <c r="B3" s="103"/>
      <c r="C3" s="5"/>
      <c r="D3" s="104"/>
      <c r="E3" s="104"/>
    </row>
    <row r="4" spans="1:14" ht="17.25" hidden="1" customHeight="1" x14ac:dyDescent="0.25">
      <c r="A4" s="102"/>
      <c r="B4" s="93"/>
      <c r="C4" s="5"/>
      <c r="D4" s="104"/>
      <c r="E4" s="104"/>
    </row>
    <row r="5" spans="1:14" ht="4.5" hidden="1" customHeight="1" x14ac:dyDescent="0.25">
      <c r="A5" s="1"/>
      <c r="B5" s="1"/>
      <c r="C5" s="5"/>
      <c r="D5" s="7"/>
      <c r="E5" s="8"/>
    </row>
    <row r="6" spans="1:14" ht="16.5" hidden="1" x14ac:dyDescent="0.25">
      <c r="A6" s="1"/>
      <c r="B6" s="1"/>
      <c r="C6" s="5"/>
      <c r="D6" s="104"/>
      <c r="E6" s="104"/>
    </row>
    <row r="7" spans="1:14" ht="15.75" hidden="1" x14ac:dyDescent="0.25">
      <c r="A7" s="1"/>
      <c r="B7" s="1"/>
      <c r="C7" s="5"/>
      <c r="D7" s="7"/>
      <c r="E7" s="7"/>
    </row>
    <row r="8" spans="1:14" ht="32.25" customHeight="1" x14ac:dyDescent="0.25">
      <c r="A8" s="237" t="s">
        <v>401</v>
      </c>
      <c r="B8" s="237"/>
      <c r="C8" s="237"/>
      <c r="D8" s="237"/>
      <c r="E8" s="237"/>
    </row>
    <row r="9" spans="1:14" ht="15" customHeight="1" x14ac:dyDescent="0.25">
      <c r="A9" s="237" t="s">
        <v>380</v>
      </c>
      <c r="B9" s="237"/>
      <c r="C9" s="237"/>
      <c r="D9" s="237"/>
      <c r="E9" s="237"/>
    </row>
    <row r="10" spans="1:14" ht="15.75" x14ac:dyDescent="0.25">
      <c r="A10" s="38"/>
      <c r="B10" s="38"/>
      <c r="C10" s="38"/>
      <c r="D10" s="108"/>
      <c r="E10" s="108"/>
    </row>
    <row r="11" spans="1:14" ht="15.75" x14ac:dyDescent="0.25">
      <c r="A11" s="2"/>
      <c r="B11" s="2"/>
      <c r="C11" s="3"/>
      <c r="D11" s="6"/>
      <c r="E11" s="18" t="s">
        <v>341</v>
      </c>
      <c r="F11" s="50" t="s">
        <v>406</v>
      </c>
      <c r="G11" s="50"/>
      <c r="H11" s="50"/>
      <c r="I11" s="50" t="s">
        <v>408</v>
      </c>
      <c r="J11" s="50"/>
    </row>
    <row r="12" spans="1:14" ht="47.25" x14ac:dyDescent="0.25">
      <c r="A12" s="19" t="s">
        <v>342</v>
      </c>
      <c r="B12" s="19" t="s">
        <v>343</v>
      </c>
      <c r="C12" s="20" t="s">
        <v>344</v>
      </c>
      <c r="D12" s="21" t="s">
        <v>345</v>
      </c>
      <c r="E12" s="22" t="s">
        <v>346</v>
      </c>
      <c r="F12" s="193" t="s">
        <v>344</v>
      </c>
      <c r="G12" s="193" t="s">
        <v>345</v>
      </c>
      <c r="H12" s="193" t="s">
        <v>346</v>
      </c>
      <c r="I12" s="193" t="s">
        <v>344</v>
      </c>
      <c r="J12" s="193" t="s">
        <v>345</v>
      </c>
      <c r="K12" s="193" t="s">
        <v>346</v>
      </c>
    </row>
    <row r="13" spans="1:14" ht="15.75" x14ac:dyDescent="0.25">
      <c r="A13" s="23" t="s">
        <v>0</v>
      </c>
      <c r="B13" s="23" t="s">
        <v>1</v>
      </c>
      <c r="C13" s="24">
        <v>3</v>
      </c>
      <c r="D13" s="24">
        <v>4</v>
      </c>
      <c r="E13" s="24">
        <v>5</v>
      </c>
      <c r="F13" s="159"/>
      <c r="G13" s="159"/>
      <c r="H13" s="159"/>
      <c r="I13" s="159"/>
      <c r="J13" s="159"/>
      <c r="K13" s="159"/>
    </row>
    <row r="14" spans="1:14" x14ac:dyDescent="0.25">
      <c r="A14" s="41" t="s">
        <v>2</v>
      </c>
      <c r="B14" s="42" t="s">
        <v>3</v>
      </c>
      <c r="C14" s="64">
        <v>6</v>
      </c>
      <c r="D14" s="43"/>
      <c r="E14" s="43">
        <f>E15</f>
        <v>1608000</v>
      </c>
      <c r="F14" s="159"/>
      <c r="G14" s="159"/>
      <c r="H14" s="159"/>
      <c r="I14" s="159"/>
      <c r="J14" s="159"/>
      <c r="K14" s="159"/>
    </row>
    <row r="15" spans="1:14" x14ac:dyDescent="0.25">
      <c r="A15" s="25" t="s">
        <v>4</v>
      </c>
      <c r="B15" s="26" t="s">
        <v>5</v>
      </c>
      <c r="C15" s="27">
        <f>SUM(C16:C23)</f>
        <v>6</v>
      </c>
      <c r="D15" s="28">
        <v>0</v>
      </c>
      <c r="E15" s="28">
        <f>SUM(E16:E25)</f>
        <v>1608000</v>
      </c>
      <c r="F15" s="159"/>
      <c r="G15" s="159"/>
      <c r="H15" s="159"/>
      <c r="I15" s="159"/>
      <c r="J15" s="159"/>
      <c r="K15" s="159"/>
    </row>
    <row r="16" spans="1:14" x14ac:dyDescent="0.25">
      <c r="A16" s="15">
        <v>16529</v>
      </c>
      <c r="B16" s="40" t="s">
        <v>6</v>
      </c>
      <c r="C16" s="11"/>
      <c r="D16" s="12"/>
      <c r="E16" s="16">
        <f>C16*D16</f>
        <v>0</v>
      </c>
      <c r="F16" s="159"/>
      <c r="G16" s="159"/>
      <c r="H16" s="159"/>
      <c r="I16" s="159"/>
      <c r="J16" s="215"/>
      <c r="K16" s="164"/>
      <c r="M16" s="141"/>
      <c r="N16" s="140"/>
    </row>
    <row r="17" spans="1:14" x14ac:dyDescent="0.25">
      <c r="A17" s="15">
        <v>16529</v>
      </c>
      <c r="B17" s="40" t="s">
        <v>7</v>
      </c>
      <c r="C17" s="11">
        <v>2</v>
      </c>
      <c r="D17" s="12">
        <v>96000</v>
      </c>
      <c r="E17" s="16">
        <f t="shared" ref="E17:E25" si="0">C17*D17</f>
        <v>192000</v>
      </c>
      <c r="F17" s="159">
        <v>3</v>
      </c>
      <c r="G17" s="215">
        <v>96932</v>
      </c>
      <c r="H17" s="159">
        <f>F17*G17</f>
        <v>290796</v>
      </c>
      <c r="I17" s="159"/>
      <c r="J17" s="215"/>
      <c r="K17" s="164"/>
      <c r="M17" s="141"/>
      <c r="N17" s="140"/>
    </row>
    <row r="18" spans="1:14" x14ac:dyDescent="0.25">
      <c r="A18" s="15">
        <v>16529</v>
      </c>
      <c r="B18" s="40" t="s">
        <v>11</v>
      </c>
      <c r="C18" s="11">
        <v>3</v>
      </c>
      <c r="D18" s="12">
        <v>378000</v>
      </c>
      <c r="E18" s="16">
        <f t="shared" si="0"/>
        <v>1134000</v>
      </c>
      <c r="F18" s="159"/>
      <c r="G18" s="159"/>
      <c r="H18" s="159"/>
      <c r="I18" s="159"/>
      <c r="J18" s="215"/>
      <c r="K18" s="164"/>
      <c r="M18" s="141"/>
      <c r="N18" s="140"/>
    </row>
    <row r="19" spans="1:14" x14ac:dyDescent="0.25">
      <c r="A19" s="15">
        <v>16529</v>
      </c>
      <c r="B19" s="40" t="s">
        <v>8</v>
      </c>
      <c r="C19" s="11">
        <v>1</v>
      </c>
      <c r="D19" s="12">
        <v>270000</v>
      </c>
      <c r="E19" s="16">
        <f t="shared" si="0"/>
        <v>270000</v>
      </c>
      <c r="F19" s="159"/>
      <c r="G19" s="159"/>
      <c r="H19" s="159"/>
      <c r="I19" s="159"/>
      <c r="J19" s="215"/>
      <c r="K19" s="164"/>
      <c r="M19" s="141"/>
      <c r="N19" s="140"/>
    </row>
    <row r="20" spans="1:14" x14ac:dyDescent="0.25">
      <c r="A20" s="15">
        <v>16529</v>
      </c>
      <c r="B20" s="40" t="s">
        <v>9</v>
      </c>
      <c r="C20" s="11">
        <v>0</v>
      </c>
      <c r="D20" s="12">
        <v>0</v>
      </c>
      <c r="E20" s="16">
        <f t="shared" si="0"/>
        <v>0</v>
      </c>
      <c r="F20" s="159"/>
      <c r="G20" s="159"/>
      <c r="H20" s="159"/>
      <c r="I20" s="159"/>
      <c r="J20" s="215"/>
      <c r="K20" s="164"/>
      <c r="M20" s="141"/>
      <c r="N20" s="140"/>
    </row>
    <row r="21" spans="1:14" x14ac:dyDescent="0.25">
      <c r="A21" s="15">
        <v>16529</v>
      </c>
      <c r="B21" s="39" t="s">
        <v>292</v>
      </c>
      <c r="C21" s="11">
        <v>0</v>
      </c>
      <c r="D21" s="12">
        <v>0</v>
      </c>
      <c r="E21" s="16">
        <f t="shared" si="0"/>
        <v>0</v>
      </c>
      <c r="F21" s="159"/>
      <c r="G21" s="159"/>
      <c r="H21" s="159"/>
      <c r="I21" s="159"/>
      <c r="J21" s="216"/>
      <c r="K21" s="164"/>
      <c r="M21" s="141"/>
      <c r="N21" s="140"/>
    </row>
    <row r="22" spans="1:14" ht="45" customHeight="1" x14ac:dyDescent="0.25">
      <c r="A22" s="15">
        <v>16529</v>
      </c>
      <c r="B22" s="40" t="s">
        <v>10</v>
      </c>
      <c r="C22" s="11">
        <v>0</v>
      </c>
      <c r="D22" s="12">
        <v>0</v>
      </c>
      <c r="E22" s="16">
        <f t="shared" si="0"/>
        <v>0</v>
      </c>
      <c r="F22" s="159"/>
      <c r="G22" s="159"/>
      <c r="H22" s="159"/>
      <c r="I22" s="159"/>
      <c r="J22" s="215"/>
      <c r="K22" s="164"/>
      <c r="M22" s="141"/>
      <c r="N22" s="140"/>
    </row>
    <row r="23" spans="1:14" x14ac:dyDescent="0.25">
      <c r="A23" s="15">
        <v>16529</v>
      </c>
      <c r="B23" s="13" t="s">
        <v>294</v>
      </c>
      <c r="C23" s="11">
        <v>0</v>
      </c>
      <c r="D23" s="12">
        <v>0</v>
      </c>
      <c r="E23" s="16">
        <f t="shared" si="0"/>
        <v>0</v>
      </c>
      <c r="F23" s="159"/>
      <c r="G23" s="159"/>
      <c r="H23" s="159"/>
      <c r="I23" s="159"/>
      <c r="J23" s="194"/>
      <c r="K23" s="164"/>
      <c r="M23" s="141"/>
      <c r="N23" s="140"/>
    </row>
    <row r="24" spans="1:14" ht="33.75" customHeight="1" x14ac:dyDescent="0.25">
      <c r="A24" s="15">
        <v>16529</v>
      </c>
      <c r="B24" s="40" t="s">
        <v>326</v>
      </c>
      <c r="C24" s="11">
        <v>0</v>
      </c>
      <c r="D24" s="12"/>
      <c r="E24" s="16">
        <f t="shared" si="0"/>
        <v>0</v>
      </c>
      <c r="F24" s="159"/>
      <c r="G24" s="159"/>
      <c r="H24" s="159"/>
      <c r="I24" s="159"/>
      <c r="J24" s="215"/>
      <c r="K24" s="164"/>
      <c r="M24" s="141"/>
      <c r="N24" s="140"/>
    </row>
    <row r="25" spans="1:14" x14ac:dyDescent="0.25">
      <c r="A25" s="25">
        <v>1652902</v>
      </c>
      <c r="B25" s="54" t="s">
        <v>327</v>
      </c>
      <c r="C25" s="31">
        <v>2</v>
      </c>
      <c r="D25" s="28">
        <v>6000</v>
      </c>
      <c r="E25" s="46">
        <f t="shared" si="0"/>
        <v>12000</v>
      </c>
      <c r="F25" s="159"/>
      <c r="G25" s="159"/>
      <c r="H25" s="159"/>
      <c r="I25" s="159"/>
      <c r="J25" s="217"/>
      <c r="K25" s="170"/>
      <c r="M25" s="143"/>
      <c r="N25" s="143"/>
    </row>
    <row r="26" spans="1:14" ht="25.5" x14ac:dyDescent="0.25">
      <c r="A26" s="41" t="s">
        <v>12</v>
      </c>
      <c r="B26" s="42" t="s">
        <v>13</v>
      </c>
      <c r="C26" s="63">
        <f>C27+C61+C87+C94+C108+C134+C171</f>
        <v>786</v>
      </c>
      <c r="D26" s="43">
        <v>0</v>
      </c>
      <c r="E26" s="110">
        <f>E27+E61+E87+E94+E108+E134+E171</f>
        <v>28064125</v>
      </c>
      <c r="F26" s="159"/>
      <c r="G26" s="159"/>
      <c r="H26" s="159"/>
      <c r="I26" s="159"/>
      <c r="J26" s="218"/>
      <c r="K26" s="219"/>
      <c r="M26" s="144"/>
      <c r="N26" s="144"/>
    </row>
    <row r="27" spans="1:14" x14ac:dyDescent="0.25">
      <c r="A27" s="25">
        <v>1653501</v>
      </c>
      <c r="B27" s="26" t="s">
        <v>14</v>
      </c>
      <c r="C27" s="31">
        <f>SUM(C28:C60)</f>
        <v>154</v>
      </c>
      <c r="D27" s="32">
        <v>0</v>
      </c>
      <c r="E27" s="46">
        <f>SUM(E28:E60)</f>
        <v>1128525</v>
      </c>
      <c r="F27" s="159"/>
      <c r="G27" s="159"/>
      <c r="H27" s="159"/>
      <c r="I27" s="159"/>
      <c r="J27" s="209"/>
      <c r="K27" s="170"/>
      <c r="M27" s="142"/>
      <c r="N27" s="142"/>
    </row>
    <row r="28" spans="1:14" x14ac:dyDescent="0.25">
      <c r="A28" s="15">
        <v>1653501001</v>
      </c>
      <c r="B28" s="13" t="s">
        <v>15</v>
      </c>
      <c r="C28" s="11">
        <v>5</v>
      </c>
      <c r="D28" s="12">
        <v>7000</v>
      </c>
      <c r="E28" s="16">
        <f t="shared" ref="E28:E47" si="1">C28*D28</f>
        <v>35000</v>
      </c>
      <c r="F28" s="159"/>
      <c r="G28" s="159"/>
      <c r="H28" s="159"/>
      <c r="I28" s="159"/>
      <c r="J28" s="194"/>
      <c r="K28" s="164"/>
      <c r="M28" s="141"/>
      <c r="N28" s="141"/>
    </row>
    <row r="29" spans="1:14" x14ac:dyDescent="0.25">
      <c r="A29" s="15">
        <v>1653501002</v>
      </c>
      <c r="B29" s="13" t="s">
        <v>16</v>
      </c>
      <c r="C29" s="11">
        <v>5</v>
      </c>
      <c r="D29" s="12">
        <v>6500</v>
      </c>
      <c r="E29" s="16">
        <f t="shared" si="1"/>
        <v>32500</v>
      </c>
      <c r="F29" s="159"/>
      <c r="G29" s="159"/>
      <c r="H29" s="159"/>
      <c r="I29" s="159"/>
      <c r="J29" s="194"/>
      <c r="K29" s="164"/>
      <c r="M29" s="141"/>
      <c r="N29" s="141"/>
    </row>
    <row r="30" spans="1:14" x14ac:dyDescent="0.25">
      <c r="A30" s="15">
        <v>1653501003</v>
      </c>
      <c r="B30" s="13" t="s">
        <v>17</v>
      </c>
      <c r="C30" s="11">
        <v>5</v>
      </c>
      <c r="D30" s="12">
        <v>5800</v>
      </c>
      <c r="E30" s="16">
        <f t="shared" si="1"/>
        <v>29000</v>
      </c>
      <c r="F30" s="159">
        <v>2</v>
      </c>
      <c r="G30" s="159">
        <v>10000</v>
      </c>
      <c r="H30" s="159">
        <f>F30*G30</f>
        <v>20000</v>
      </c>
      <c r="I30" s="159"/>
      <c r="J30" s="194"/>
      <c r="K30" s="164"/>
      <c r="M30" s="141"/>
      <c r="N30" s="141"/>
    </row>
    <row r="31" spans="1:14" x14ac:dyDescent="0.25">
      <c r="A31" s="15">
        <v>1653501004</v>
      </c>
      <c r="B31" s="13" t="s">
        <v>18</v>
      </c>
      <c r="C31" s="11">
        <v>10</v>
      </c>
      <c r="D31" s="12">
        <v>1500</v>
      </c>
      <c r="E31" s="16">
        <f t="shared" si="1"/>
        <v>15000</v>
      </c>
      <c r="F31" s="159">
        <v>8</v>
      </c>
      <c r="G31" s="159">
        <v>2500</v>
      </c>
      <c r="H31" s="159">
        <v>20000</v>
      </c>
      <c r="I31" s="159"/>
      <c r="J31" s="194"/>
      <c r="K31" s="164"/>
      <c r="M31" s="141"/>
      <c r="N31" s="141"/>
    </row>
    <row r="32" spans="1:14" x14ac:dyDescent="0.25">
      <c r="A32" s="15">
        <v>1653501005</v>
      </c>
      <c r="B32" s="13" t="s">
        <v>328</v>
      </c>
      <c r="C32" s="11">
        <v>5</v>
      </c>
      <c r="D32" s="12">
        <v>2500</v>
      </c>
      <c r="E32" s="16">
        <f t="shared" si="1"/>
        <v>12500</v>
      </c>
      <c r="F32" s="159"/>
      <c r="G32" s="159"/>
      <c r="H32" s="159"/>
      <c r="I32" s="159"/>
      <c r="J32" s="194"/>
      <c r="K32" s="164"/>
      <c r="M32" s="141"/>
      <c r="N32" s="141"/>
    </row>
    <row r="33" spans="1:14" x14ac:dyDescent="0.25">
      <c r="A33" s="15">
        <v>1653501006</v>
      </c>
      <c r="B33" s="13" t="s">
        <v>19</v>
      </c>
      <c r="C33" s="11">
        <v>4</v>
      </c>
      <c r="D33" s="12">
        <v>3500</v>
      </c>
      <c r="E33" s="16">
        <f t="shared" si="1"/>
        <v>14000</v>
      </c>
      <c r="F33" s="159"/>
      <c r="G33" s="159"/>
      <c r="H33" s="159"/>
      <c r="I33" s="159"/>
      <c r="J33" s="194"/>
      <c r="K33" s="164"/>
      <c r="M33" s="141"/>
      <c r="N33" s="141"/>
    </row>
    <row r="34" spans="1:14" x14ac:dyDescent="0.25">
      <c r="A34" s="15">
        <v>1653501007</v>
      </c>
      <c r="B34" s="13" t="s">
        <v>20</v>
      </c>
      <c r="C34" s="11">
        <v>15</v>
      </c>
      <c r="D34" s="12">
        <v>800</v>
      </c>
      <c r="E34" s="16">
        <f t="shared" si="1"/>
        <v>12000</v>
      </c>
      <c r="F34" s="159">
        <v>2</v>
      </c>
      <c r="G34" s="194">
        <v>701.4</v>
      </c>
      <c r="H34" s="164">
        <v>1403</v>
      </c>
      <c r="M34" s="141"/>
      <c r="N34" s="141"/>
    </row>
    <row r="35" spans="1:14" x14ac:dyDescent="0.25">
      <c r="A35" s="15">
        <v>1653501008</v>
      </c>
      <c r="B35" s="13" t="s">
        <v>21</v>
      </c>
      <c r="C35" s="11">
        <v>5</v>
      </c>
      <c r="D35" s="12">
        <v>900</v>
      </c>
      <c r="E35" s="16">
        <f t="shared" si="1"/>
        <v>4500</v>
      </c>
      <c r="F35" s="159"/>
      <c r="G35" s="159"/>
      <c r="H35" s="159"/>
      <c r="I35" s="159"/>
      <c r="J35" s="194"/>
      <c r="K35" s="164"/>
      <c r="M35" s="141"/>
      <c r="N35" s="141"/>
    </row>
    <row r="36" spans="1:14" x14ac:dyDescent="0.25">
      <c r="A36" s="15">
        <v>1653501009</v>
      </c>
      <c r="B36" s="13" t="s">
        <v>276</v>
      </c>
      <c r="C36" s="11">
        <v>0</v>
      </c>
      <c r="D36" s="12">
        <v>0</v>
      </c>
      <c r="E36" s="16">
        <f t="shared" si="1"/>
        <v>0</v>
      </c>
      <c r="F36" s="159"/>
      <c r="G36" s="159"/>
      <c r="H36" s="159"/>
      <c r="I36" s="159"/>
      <c r="J36" s="194"/>
      <c r="K36" s="164"/>
      <c r="M36" s="141"/>
      <c r="N36" s="141"/>
    </row>
    <row r="37" spans="1:14" x14ac:dyDescent="0.25">
      <c r="A37" s="15">
        <v>1653501010</v>
      </c>
      <c r="B37" s="13" t="s">
        <v>22</v>
      </c>
      <c r="C37" s="11">
        <v>10</v>
      </c>
      <c r="D37" s="12">
        <v>2560</v>
      </c>
      <c r="E37" s="16">
        <f t="shared" si="1"/>
        <v>25600</v>
      </c>
      <c r="F37" s="159">
        <v>1</v>
      </c>
      <c r="G37" s="159">
        <v>2200</v>
      </c>
      <c r="H37" s="159">
        <v>2200</v>
      </c>
      <c r="I37" s="159"/>
      <c r="J37" s="194"/>
      <c r="K37" s="164"/>
      <c r="M37" s="141"/>
      <c r="N37" s="141"/>
    </row>
    <row r="38" spans="1:14" x14ac:dyDescent="0.25">
      <c r="A38" s="15">
        <v>1653501011</v>
      </c>
      <c r="B38" s="13" t="s">
        <v>23</v>
      </c>
      <c r="C38" s="11">
        <v>0</v>
      </c>
      <c r="D38" s="12">
        <v>0</v>
      </c>
      <c r="E38" s="16">
        <f t="shared" si="1"/>
        <v>0</v>
      </c>
      <c r="F38" s="159"/>
      <c r="G38" s="159"/>
      <c r="H38" s="159"/>
      <c r="I38" s="159"/>
      <c r="J38" s="194"/>
      <c r="K38" s="164"/>
      <c r="M38" s="141"/>
      <c r="N38" s="141"/>
    </row>
    <row r="39" spans="1:14" x14ac:dyDescent="0.25">
      <c r="A39" s="15">
        <v>1653501012</v>
      </c>
      <c r="B39" s="13" t="s">
        <v>24</v>
      </c>
      <c r="C39" s="11">
        <v>15</v>
      </c>
      <c r="D39" s="12">
        <v>2495</v>
      </c>
      <c r="E39" s="16">
        <f t="shared" si="1"/>
        <v>37425</v>
      </c>
      <c r="F39" s="159">
        <v>17</v>
      </c>
      <c r="G39" s="159">
        <f>4800+16*1418</f>
        <v>27488</v>
      </c>
      <c r="H39" s="159">
        <f>G39</f>
        <v>27488</v>
      </c>
      <c r="I39" s="159">
        <v>3</v>
      </c>
      <c r="J39" s="194">
        <f>1600+2200</f>
        <v>3800</v>
      </c>
      <c r="K39" s="164">
        <f>J39</f>
        <v>3800</v>
      </c>
      <c r="M39" s="141"/>
      <c r="N39" s="141"/>
    </row>
    <row r="40" spans="1:14" x14ac:dyDescent="0.25">
      <c r="A40" s="15">
        <v>1653501013</v>
      </c>
      <c r="B40" s="13" t="s">
        <v>25</v>
      </c>
      <c r="C40" s="11">
        <v>0</v>
      </c>
      <c r="D40" s="12">
        <v>0</v>
      </c>
      <c r="E40" s="16">
        <f t="shared" si="1"/>
        <v>0</v>
      </c>
      <c r="F40" s="159"/>
      <c r="G40" s="159"/>
      <c r="H40" s="159"/>
      <c r="I40" s="159"/>
      <c r="J40" s="194"/>
      <c r="K40" s="164"/>
      <c r="M40" s="141"/>
      <c r="N40" s="141"/>
    </row>
    <row r="41" spans="1:14" x14ac:dyDescent="0.25">
      <c r="A41" s="15">
        <v>1653501014</v>
      </c>
      <c r="B41" s="13" t="s">
        <v>26</v>
      </c>
      <c r="C41" s="11">
        <v>5</v>
      </c>
      <c r="D41" s="12">
        <v>7200</v>
      </c>
      <c r="E41" s="16">
        <f t="shared" si="1"/>
        <v>36000</v>
      </c>
      <c r="F41" s="159">
        <v>1</v>
      </c>
      <c r="G41" s="159">
        <v>64000</v>
      </c>
      <c r="H41" s="159">
        <v>64000</v>
      </c>
      <c r="I41" s="159"/>
      <c r="J41" s="194"/>
      <c r="K41" s="164"/>
      <c r="M41" s="141"/>
      <c r="N41" s="141"/>
    </row>
    <row r="42" spans="1:14" x14ac:dyDescent="0.25">
      <c r="A42" s="15">
        <v>1653501015</v>
      </c>
      <c r="B42" s="13" t="s">
        <v>27</v>
      </c>
      <c r="C42" s="11">
        <v>0</v>
      </c>
      <c r="D42" s="12">
        <v>0</v>
      </c>
      <c r="E42" s="16">
        <f t="shared" si="1"/>
        <v>0</v>
      </c>
      <c r="F42" s="159"/>
      <c r="G42" s="159"/>
      <c r="H42" s="159"/>
      <c r="I42" s="159"/>
      <c r="J42" s="194"/>
      <c r="K42" s="164"/>
      <c r="M42" s="141"/>
      <c r="N42" s="141"/>
    </row>
    <row r="43" spans="1:14" x14ac:dyDescent="0.25">
      <c r="A43" s="15">
        <v>1653501016</v>
      </c>
      <c r="B43" s="13" t="s">
        <v>28</v>
      </c>
      <c r="C43" s="11">
        <v>0</v>
      </c>
      <c r="D43" s="12">
        <v>0</v>
      </c>
      <c r="E43" s="16">
        <f t="shared" si="1"/>
        <v>0</v>
      </c>
      <c r="F43" s="159"/>
      <c r="G43" s="159"/>
      <c r="H43" s="159"/>
      <c r="I43" s="159"/>
      <c r="J43" s="194"/>
      <c r="K43" s="164"/>
      <c r="M43" s="141"/>
      <c r="N43" s="141"/>
    </row>
    <row r="44" spans="1:14" x14ac:dyDescent="0.25">
      <c r="A44" s="15">
        <v>1653501017</v>
      </c>
      <c r="B44" s="13" t="s">
        <v>29</v>
      </c>
      <c r="C44" s="11">
        <v>0</v>
      </c>
      <c r="D44" s="12">
        <v>0</v>
      </c>
      <c r="E44" s="16">
        <f t="shared" si="1"/>
        <v>0</v>
      </c>
      <c r="F44" s="159"/>
      <c r="G44" s="159"/>
      <c r="H44" s="159"/>
      <c r="I44" s="159"/>
      <c r="J44" s="194"/>
      <c r="K44" s="164"/>
      <c r="M44" s="141"/>
      <c r="N44" s="141"/>
    </row>
    <row r="45" spans="1:14" x14ac:dyDescent="0.25">
      <c r="A45" s="15">
        <v>1653501018</v>
      </c>
      <c r="B45" s="13" t="s">
        <v>30</v>
      </c>
      <c r="C45" s="11">
        <v>10</v>
      </c>
      <c r="D45" s="12">
        <v>800</v>
      </c>
      <c r="E45" s="16">
        <f t="shared" si="1"/>
        <v>8000</v>
      </c>
      <c r="F45" s="159"/>
      <c r="G45" s="159"/>
      <c r="H45" s="159"/>
      <c r="I45" s="159"/>
      <c r="J45" s="194"/>
      <c r="K45" s="164"/>
      <c r="M45" s="141"/>
      <c r="N45" s="141"/>
    </row>
    <row r="46" spans="1:14" x14ac:dyDescent="0.25">
      <c r="A46" s="15">
        <v>1653501019</v>
      </c>
      <c r="B46" s="13" t="s">
        <v>31</v>
      </c>
      <c r="C46" s="11"/>
      <c r="D46" s="12"/>
      <c r="E46" s="16">
        <f t="shared" si="1"/>
        <v>0</v>
      </c>
      <c r="F46" s="159"/>
      <c r="G46" s="159"/>
      <c r="H46" s="159"/>
      <c r="I46" s="159"/>
      <c r="J46" s="194"/>
      <c r="K46" s="164"/>
      <c r="M46" s="141"/>
      <c r="N46" s="141"/>
    </row>
    <row r="47" spans="1:14" x14ac:dyDescent="0.25">
      <c r="A47" s="15">
        <v>1653501020</v>
      </c>
      <c r="B47" s="13" t="s">
        <v>32</v>
      </c>
      <c r="C47" s="11">
        <v>10</v>
      </c>
      <c r="D47" s="12">
        <v>2300</v>
      </c>
      <c r="E47" s="16">
        <f t="shared" si="1"/>
        <v>23000</v>
      </c>
      <c r="F47" s="159">
        <v>6</v>
      </c>
      <c r="G47" s="159">
        <f>3292.3*2+2480+2494+2*4950</f>
        <v>21458.6</v>
      </c>
      <c r="H47" s="159">
        <f>G47</f>
        <v>21458.6</v>
      </c>
      <c r="I47" s="159"/>
      <c r="J47" s="194"/>
      <c r="K47" s="164"/>
      <c r="M47" s="141"/>
      <c r="N47" s="141"/>
    </row>
    <row r="48" spans="1:14" x14ac:dyDescent="0.25">
      <c r="A48" s="15">
        <v>1653501021</v>
      </c>
      <c r="B48" s="13" t="s">
        <v>33</v>
      </c>
      <c r="C48" s="11">
        <v>10</v>
      </c>
      <c r="D48" s="12">
        <v>5000</v>
      </c>
      <c r="E48" s="16">
        <f>+C48*D48</f>
        <v>50000</v>
      </c>
      <c r="F48" s="159">
        <v>12</v>
      </c>
      <c r="G48" s="159">
        <v>3700.05</v>
      </c>
      <c r="H48" s="159">
        <v>44400.6</v>
      </c>
      <c r="I48" s="159"/>
      <c r="J48" s="194"/>
      <c r="K48" s="164"/>
      <c r="M48" s="141"/>
      <c r="N48" s="141"/>
    </row>
    <row r="49" spans="1:14" x14ac:dyDescent="0.25">
      <c r="A49" s="15">
        <v>1653501022</v>
      </c>
      <c r="B49" s="13" t="s">
        <v>34</v>
      </c>
      <c r="C49" s="11">
        <v>0</v>
      </c>
      <c r="D49" s="12">
        <v>0</v>
      </c>
      <c r="E49" s="16">
        <f t="shared" ref="E49:E60" si="2">C49*D49</f>
        <v>0</v>
      </c>
      <c r="F49" s="159"/>
      <c r="G49" s="159"/>
      <c r="H49" s="159"/>
      <c r="I49" s="159"/>
      <c r="J49" s="194"/>
      <c r="K49" s="164"/>
      <c r="M49" s="141"/>
      <c r="N49" s="141"/>
    </row>
    <row r="50" spans="1:14" x14ac:dyDescent="0.25">
      <c r="A50" s="15">
        <v>1653501023</v>
      </c>
      <c r="B50" s="13" t="s">
        <v>36</v>
      </c>
      <c r="C50" s="11">
        <v>0</v>
      </c>
      <c r="D50" s="12">
        <v>0</v>
      </c>
      <c r="E50" s="16">
        <f t="shared" si="2"/>
        <v>0</v>
      </c>
      <c r="F50" s="159"/>
      <c r="G50" s="159"/>
      <c r="H50" s="159"/>
      <c r="I50" s="159"/>
      <c r="J50" s="194"/>
      <c r="K50" s="164"/>
      <c r="M50" s="141"/>
      <c r="N50" s="141"/>
    </row>
    <row r="51" spans="1:14" x14ac:dyDescent="0.25">
      <c r="A51" s="15">
        <v>1653501024</v>
      </c>
      <c r="B51" s="13" t="s">
        <v>37</v>
      </c>
      <c r="C51" s="11">
        <v>8</v>
      </c>
      <c r="D51" s="12">
        <v>65000</v>
      </c>
      <c r="E51" s="16">
        <f t="shared" si="2"/>
        <v>520000</v>
      </c>
      <c r="F51" s="159"/>
      <c r="G51" s="159"/>
      <c r="H51" s="159"/>
      <c r="I51" s="159"/>
      <c r="J51" s="194"/>
      <c r="K51" s="164"/>
      <c r="M51" s="141"/>
      <c r="N51" s="141"/>
    </row>
    <row r="52" spans="1:14" x14ac:dyDescent="0.25">
      <c r="A52" s="15">
        <v>1653501025</v>
      </c>
      <c r="B52" s="13" t="s">
        <v>38</v>
      </c>
      <c r="C52" s="11">
        <v>0</v>
      </c>
      <c r="D52" s="12">
        <v>0</v>
      </c>
      <c r="E52" s="16">
        <f t="shared" si="2"/>
        <v>0</v>
      </c>
      <c r="F52" s="159"/>
      <c r="G52" s="159"/>
      <c r="H52" s="159"/>
      <c r="I52" s="159"/>
      <c r="J52" s="194"/>
      <c r="K52" s="164"/>
      <c r="M52" s="141"/>
      <c r="N52" s="141"/>
    </row>
    <row r="53" spans="1:14" x14ac:dyDescent="0.25">
      <c r="A53" s="15">
        <v>1653501026</v>
      </c>
      <c r="B53" s="13" t="s">
        <v>39</v>
      </c>
      <c r="C53" s="11">
        <v>20</v>
      </c>
      <c r="D53" s="12">
        <v>12000</v>
      </c>
      <c r="E53" s="16">
        <f t="shared" si="2"/>
        <v>240000</v>
      </c>
      <c r="F53" s="159"/>
      <c r="G53" s="159"/>
      <c r="H53" s="159"/>
      <c r="I53" s="159"/>
      <c r="J53" s="194"/>
      <c r="K53" s="164"/>
      <c r="M53" s="141"/>
      <c r="N53" s="141"/>
    </row>
    <row r="54" spans="1:14" ht="24" x14ac:dyDescent="0.25">
      <c r="A54" s="15">
        <v>1653501027</v>
      </c>
      <c r="B54" s="13" t="s">
        <v>329</v>
      </c>
      <c r="C54" s="11">
        <v>0</v>
      </c>
      <c r="D54" s="12">
        <v>0</v>
      </c>
      <c r="E54" s="16">
        <f t="shared" si="2"/>
        <v>0</v>
      </c>
      <c r="F54" s="159"/>
      <c r="G54" s="159"/>
      <c r="H54" s="159"/>
      <c r="I54" s="159"/>
      <c r="J54" s="194"/>
      <c r="K54" s="164"/>
      <c r="M54" s="141"/>
      <c r="N54" s="141"/>
    </row>
    <row r="55" spans="1:14" x14ac:dyDescent="0.25">
      <c r="A55" s="15">
        <v>1653501028</v>
      </c>
      <c r="B55" s="13" t="s">
        <v>40</v>
      </c>
      <c r="C55" s="11">
        <v>10</v>
      </c>
      <c r="D55" s="12">
        <v>2500</v>
      </c>
      <c r="E55" s="16">
        <f t="shared" si="2"/>
        <v>25000</v>
      </c>
      <c r="F55" s="159"/>
      <c r="G55" s="159"/>
      <c r="H55" s="159"/>
      <c r="I55" s="159"/>
      <c r="J55" s="194"/>
      <c r="K55" s="164"/>
      <c r="M55" s="141"/>
      <c r="N55" s="141"/>
    </row>
    <row r="56" spans="1:14" x14ac:dyDescent="0.25">
      <c r="A56" s="15">
        <v>1653501029</v>
      </c>
      <c r="B56" s="13" t="s">
        <v>41</v>
      </c>
      <c r="C56" s="11">
        <v>2</v>
      </c>
      <c r="D56" s="12">
        <v>4500</v>
      </c>
      <c r="E56" s="16">
        <f t="shared" si="2"/>
        <v>9000</v>
      </c>
      <c r="F56" s="159"/>
      <c r="G56" s="159"/>
      <c r="H56" s="159"/>
      <c r="I56" s="159"/>
      <c r="J56" s="194"/>
      <c r="K56" s="164"/>
      <c r="M56" s="141"/>
      <c r="N56" s="141"/>
    </row>
    <row r="57" spans="1:14" x14ac:dyDescent="0.25">
      <c r="A57" s="15">
        <v>1653501030</v>
      </c>
      <c r="B57" s="13" t="s">
        <v>42</v>
      </c>
      <c r="C57" s="11">
        <v>0</v>
      </c>
      <c r="D57" s="12">
        <v>0</v>
      </c>
      <c r="E57" s="16">
        <f t="shared" si="2"/>
        <v>0</v>
      </c>
      <c r="F57" s="159"/>
      <c r="G57" s="159"/>
      <c r="H57" s="159"/>
      <c r="I57" s="159"/>
      <c r="J57" s="194"/>
      <c r="K57" s="164"/>
      <c r="M57" s="141"/>
      <c r="N57" s="141"/>
    </row>
    <row r="58" spans="1:14" x14ac:dyDescent="0.25">
      <c r="A58" s="15">
        <v>1653501031</v>
      </c>
      <c r="B58" s="13" t="s">
        <v>288</v>
      </c>
      <c r="C58" s="11">
        <v>0</v>
      </c>
      <c r="D58" s="12">
        <v>0</v>
      </c>
      <c r="E58" s="16">
        <f t="shared" si="2"/>
        <v>0</v>
      </c>
      <c r="F58" s="159"/>
      <c r="G58" s="159"/>
      <c r="H58" s="159"/>
      <c r="I58" s="159"/>
      <c r="J58" s="194"/>
      <c r="K58" s="164"/>
      <c r="M58" s="141"/>
      <c r="N58" s="141"/>
    </row>
    <row r="59" spans="1:14" x14ac:dyDescent="0.25">
      <c r="A59" s="15">
        <v>1653501032</v>
      </c>
      <c r="B59" s="13" t="s">
        <v>295</v>
      </c>
      <c r="C59" s="11">
        <v>0</v>
      </c>
      <c r="D59" s="12">
        <v>0</v>
      </c>
      <c r="E59" s="16">
        <f t="shared" si="2"/>
        <v>0</v>
      </c>
      <c r="F59" s="159"/>
      <c r="G59" s="159"/>
      <c r="H59" s="159"/>
      <c r="I59" s="159"/>
      <c r="J59" s="194"/>
      <c r="K59" s="164"/>
      <c r="M59" s="141"/>
      <c r="N59" s="141"/>
    </row>
    <row r="60" spans="1:14" x14ac:dyDescent="0.25">
      <c r="A60" s="15">
        <v>1653501033</v>
      </c>
      <c r="B60" s="13" t="s">
        <v>296</v>
      </c>
      <c r="C60" s="11">
        <v>0</v>
      </c>
      <c r="D60" s="12">
        <v>0</v>
      </c>
      <c r="E60" s="16">
        <f t="shared" si="2"/>
        <v>0</v>
      </c>
      <c r="F60" s="159"/>
      <c r="G60" s="159"/>
      <c r="H60" s="159"/>
      <c r="I60" s="159"/>
      <c r="J60" s="194"/>
      <c r="K60" s="164"/>
      <c r="M60" s="141"/>
      <c r="N60" s="141"/>
    </row>
    <row r="61" spans="1:14" ht="24" x14ac:dyDescent="0.25">
      <c r="A61" s="25" t="s">
        <v>43</v>
      </c>
      <c r="B61" s="26" t="s">
        <v>44</v>
      </c>
      <c r="C61" s="29">
        <f>SUM(C62:C86)</f>
        <v>218</v>
      </c>
      <c r="D61" s="28">
        <v>0</v>
      </c>
      <c r="E61" s="55">
        <f>SUM(E62:E86)</f>
        <v>25484500</v>
      </c>
      <c r="F61" s="159"/>
      <c r="G61" s="159"/>
      <c r="H61" s="159"/>
      <c r="I61" s="159"/>
      <c r="J61" s="209"/>
      <c r="K61" s="173"/>
      <c r="M61" s="145"/>
      <c r="N61" s="145"/>
    </row>
    <row r="62" spans="1:14" x14ac:dyDescent="0.25">
      <c r="A62" s="15" t="s">
        <v>45</v>
      </c>
      <c r="B62" s="13" t="s">
        <v>46</v>
      </c>
      <c r="C62" s="11">
        <f>10+5</f>
        <v>15</v>
      </c>
      <c r="D62" s="12">
        <v>20000</v>
      </c>
      <c r="E62" s="16">
        <f>+C62*D62</f>
        <v>300000</v>
      </c>
      <c r="F62" s="159">
        <v>8</v>
      </c>
      <c r="G62" s="159">
        <f>22611*2+3*50596+2*47800+15300</f>
        <v>307910</v>
      </c>
      <c r="H62" s="159">
        <f>G62</f>
        <v>307910</v>
      </c>
      <c r="I62" s="159"/>
      <c r="J62" s="194"/>
      <c r="K62" s="164"/>
      <c r="M62" s="146"/>
      <c r="N62" s="141"/>
    </row>
    <row r="63" spans="1:14" x14ac:dyDescent="0.25">
      <c r="A63" s="15" t="s">
        <v>47</v>
      </c>
      <c r="B63" s="13" t="s">
        <v>48</v>
      </c>
      <c r="C63" s="11">
        <v>45</v>
      </c>
      <c r="D63" s="12">
        <v>20000</v>
      </c>
      <c r="E63" s="16">
        <f>C63*D63</f>
        <v>900000</v>
      </c>
      <c r="F63" s="159">
        <v>63</v>
      </c>
      <c r="G63" s="159">
        <f>16600*2+5*16650+3*12450+6*16300+5*18850+15*17070+8184*3+4*15930+20*13400</f>
        <v>958172</v>
      </c>
      <c r="H63" s="159">
        <f>G63</f>
        <v>958172</v>
      </c>
      <c r="I63" s="159">
        <v>2</v>
      </c>
      <c r="J63" s="216">
        <f>7285.85+14000</f>
        <v>21285.85</v>
      </c>
      <c r="K63" s="220">
        <f>J63</f>
        <v>21285.85</v>
      </c>
      <c r="M63" s="146"/>
      <c r="N63" s="141"/>
    </row>
    <row r="64" spans="1:14" x14ac:dyDescent="0.25">
      <c r="A64" s="15" t="s">
        <v>49</v>
      </c>
      <c r="B64" s="13" t="s">
        <v>50</v>
      </c>
      <c r="C64" s="11">
        <v>15</v>
      </c>
      <c r="D64" s="12">
        <v>22000</v>
      </c>
      <c r="E64" s="16">
        <f>+C64*D64</f>
        <v>330000</v>
      </c>
      <c r="F64" s="159">
        <v>8</v>
      </c>
      <c r="G64" s="159">
        <f>8000*4+15000+2*17600+14200+23700</f>
        <v>120100</v>
      </c>
      <c r="H64" s="159">
        <f>G64</f>
        <v>120100</v>
      </c>
      <c r="I64" s="159"/>
      <c r="J64" s="194"/>
      <c r="K64" s="164"/>
      <c r="M64" s="146"/>
      <c r="N64" s="141"/>
    </row>
    <row r="65" spans="1:14" x14ac:dyDescent="0.25">
      <c r="A65" s="15" t="s">
        <v>51</v>
      </c>
      <c r="B65" s="13" t="s">
        <v>52</v>
      </c>
      <c r="C65" s="11">
        <f>1+4+20</f>
        <v>25</v>
      </c>
      <c r="D65" s="12">
        <v>6000</v>
      </c>
      <c r="E65" s="16">
        <f>+C65*D65</f>
        <v>150000</v>
      </c>
      <c r="F65" s="159">
        <v>17</v>
      </c>
      <c r="G65" s="159">
        <f>4242*2+4326.333+5*4350.333+6203.333+10680*3+5189*2+2*3286+4606+10545+34567.95+2*5799+2*5324</f>
        <v>161720.28099999999</v>
      </c>
      <c r="H65" s="159">
        <f>G65</f>
        <v>161720.28099999999</v>
      </c>
      <c r="I65" s="159">
        <v>2</v>
      </c>
      <c r="J65" s="194">
        <f>6000+3279</f>
        <v>9279</v>
      </c>
      <c r="K65" s="164">
        <f>J65</f>
        <v>9279</v>
      </c>
      <c r="M65" s="146"/>
      <c r="N65" s="141"/>
    </row>
    <row r="66" spans="1:14" x14ac:dyDescent="0.25">
      <c r="A66" s="15" t="s">
        <v>53</v>
      </c>
      <c r="B66" s="13" t="s">
        <v>54</v>
      </c>
      <c r="C66" s="11">
        <f>1+1+5</f>
        <v>7</v>
      </c>
      <c r="D66" s="12">
        <v>10000</v>
      </c>
      <c r="E66" s="16">
        <f>+C66*D66</f>
        <v>70000</v>
      </c>
      <c r="F66" s="159">
        <v>7</v>
      </c>
      <c r="G66" s="159">
        <f>4750*2+8100.333+3*4269.333+6533.333</f>
        <v>36941.665000000001</v>
      </c>
      <c r="H66" s="159">
        <f>G66</f>
        <v>36941.665000000001</v>
      </c>
      <c r="I66" s="159">
        <v>2</v>
      </c>
      <c r="J66" s="194">
        <f>4739+3279</f>
        <v>8018</v>
      </c>
      <c r="K66" s="164">
        <f>J66</f>
        <v>8018</v>
      </c>
      <c r="M66" s="146"/>
      <c r="N66" s="141"/>
    </row>
    <row r="67" spans="1:14" x14ac:dyDescent="0.25">
      <c r="A67" s="15" t="s">
        <v>55</v>
      </c>
      <c r="B67" s="13" t="s">
        <v>56</v>
      </c>
      <c r="C67" s="11">
        <f>1+5</f>
        <v>6</v>
      </c>
      <c r="D67" s="12">
        <v>8000</v>
      </c>
      <c r="E67" s="16">
        <f>+C67*D67</f>
        <v>48000</v>
      </c>
      <c r="F67" s="159">
        <v>1</v>
      </c>
      <c r="G67" s="159">
        <v>7180</v>
      </c>
      <c r="H67" s="159">
        <v>7180</v>
      </c>
      <c r="I67" s="159"/>
      <c r="J67" s="194"/>
      <c r="K67" s="164"/>
      <c r="M67" s="146"/>
      <c r="N67" s="141"/>
    </row>
    <row r="68" spans="1:14" x14ac:dyDescent="0.25">
      <c r="A68" s="15" t="s">
        <v>57</v>
      </c>
      <c r="B68" s="13" t="s">
        <v>58</v>
      </c>
      <c r="C68" s="11">
        <v>0</v>
      </c>
      <c r="D68" s="12">
        <v>0</v>
      </c>
      <c r="E68" s="16">
        <f t="shared" ref="E68:E86" si="3">C68*D68</f>
        <v>0</v>
      </c>
      <c r="F68" s="159"/>
      <c r="G68" s="159"/>
      <c r="H68" s="159"/>
      <c r="I68" s="159"/>
      <c r="J68" s="194"/>
      <c r="K68" s="164"/>
      <c r="M68" s="141"/>
      <c r="N68" s="141"/>
    </row>
    <row r="69" spans="1:14" x14ac:dyDescent="0.25">
      <c r="A69" s="15" t="s">
        <v>59</v>
      </c>
      <c r="B69" s="13" t="s">
        <v>60</v>
      </c>
      <c r="C69" s="11">
        <v>15</v>
      </c>
      <c r="D69" s="12">
        <v>5500</v>
      </c>
      <c r="E69" s="16">
        <f t="shared" si="3"/>
        <v>82500</v>
      </c>
      <c r="F69" s="159">
        <v>1</v>
      </c>
      <c r="G69" s="159">
        <v>5300</v>
      </c>
      <c r="H69" s="159">
        <v>5300</v>
      </c>
      <c r="I69" s="159"/>
      <c r="J69" s="194"/>
      <c r="K69" s="164"/>
      <c r="M69" s="141"/>
      <c r="N69" s="141"/>
    </row>
    <row r="70" spans="1:14" x14ac:dyDescent="0.25">
      <c r="A70" s="15" t="s">
        <v>61</v>
      </c>
      <c r="B70" s="13" t="s">
        <v>62</v>
      </c>
      <c r="C70" s="11">
        <v>10</v>
      </c>
      <c r="D70" s="12">
        <v>720000</v>
      </c>
      <c r="E70" s="16">
        <f t="shared" si="3"/>
        <v>7200000</v>
      </c>
      <c r="F70" s="159">
        <v>3</v>
      </c>
      <c r="G70" s="159">
        <f>2988264.608*2+1106735.3*2</f>
        <v>8189999.8159999996</v>
      </c>
      <c r="H70" s="159">
        <f>G70</f>
        <v>8189999.8159999996</v>
      </c>
      <c r="I70" s="159"/>
      <c r="J70" s="194"/>
      <c r="K70" s="164"/>
      <c r="M70" s="147"/>
      <c r="N70" s="141"/>
    </row>
    <row r="71" spans="1:14" x14ac:dyDescent="0.25">
      <c r="A71" s="15" t="s">
        <v>63</v>
      </c>
      <c r="B71" s="13" t="s">
        <v>64</v>
      </c>
      <c r="C71" s="11">
        <v>0</v>
      </c>
      <c r="D71" s="12">
        <v>0</v>
      </c>
      <c r="E71" s="16">
        <f t="shared" si="3"/>
        <v>0</v>
      </c>
      <c r="F71" s="159"/>
      <c r="G71" s="159"/>
      <c r="H71" s="159"/>
      <c r="I71" s="159">
        <v>6</v>
      </c>
      <c r="J71" s="194">
        <v>500</v>
      </c>
      <c r="K71" s="164">
        <v>3000</v>
      </c>
      <c r="M71" s="141"/>
      <c r="N71" s="141"/>
    </row>
    <row r="72" spans="1:14" x14ac:dyDescent="0.25">
      <c r="A72" s="15" t="s">
        <v>65</v>
      </c>
      <c r="B72" s="13" t="s">
        <v>66</v>
      </c>
      <c r="C72" s="11">
        <v>0</v>
      </c>
      <c r="D72" s="12">
        <v>0</v>
      </c>
      <c r="E72" s="16">
        <f t="shared" si="3"/>
        <v>0</v>
      </c>
      <c r="F72" s="159"/>
      <c r="G72" s="159"/>
      <c r="H72" s="159"/>
      <c r="I72" s="159"/>
      <c r="J72" s="194"/>
      <c r="K72" s="164"/>
      <c r="M72" s="141"/>
      <c r="N72" s="141"/>
    </row>
    <row r="73" spans="1:14" x14ac:dyDescent="0.25">
      <c r="A73" s="15" t="s">
        <v>67</v>
      </c>
      <c r="B73" s="13" t="s">
        <v>68</v>
      </c>
      <c r="C73" s="11">
        <v>6</v>
      </c>
      <c r="D73" s="12">
        <v>450000</v>
      </c>
      <c r="E73" s="16">
        <f t="shared" si="3"/>
        <v>2700000</v>
      </c>
      <c r="F73" s="159"/>
      <c r="G73" s="159"/>
      <c r="H73" s="159"/>
      <c r="I73" s="228">
        <v>4</v>
      </c>
      <c r="J73" s="194">
        <f>1300*4+17600</f>
        <v>22800</v>
      </c>
      <c r="K73" s="164">
        <f>J73</f>
        <v>22800</v>
      </c>
      <c r="M73" s="141"/>
      <c r="N73" s="141"/>
    </row>
    <row r="74" spans="1:14" x14ac:dyDescent="0.25">
      <c r="A74" s="15" t="s">
        <v>69</v>
      </c>
      <c r="B74" s="13" t="s">
        <v>70</v>
      </c>
      <c r="C74" s="11">
        <f>45+10</f>
        <v>55</v>
      </c>
      <c r="D74" s="12">
        <v>6000</v>
      </c>
      <c r="E74" s="16">
        <f>+C74*D74</f>
        <v>330000</v>
      </c>
      <c r="F74" s="159">
        <v>144</v>
      </c>
      <c r="G74" s="159">
        <f>17999.999*3+133*5685+2*19786+22800+5*9587</f>
        <v>920411.99699999997</v>
      </c>
      <c r="H74" s="159">
        <f>G74</f>
        <v>920411.99699999997</v>
      </c>
      <c r="I74" s="159"/>
      <c r="J74" s="194"/>
      <c r="K74" s="164"/>
      <c r="M74" s="141" t="s">
        <v>421</v>
      </c>
      <c r="N74" s="141"/>
    </row>
    <row r="75" spans="1:14" x14ac:dyDescent="0.25">
      <c r="A75" s="15" t="s">
        <v>71</v>
      </c>
      <c r="B75" s="13" t="s">
        <v>72</v>
      </c>
      <c r="C75" s="11">
        <v>0</v>
      </c>
      <c r="D75" s="12">
        <v>0</v>
      </c>
      <c r="E75" s="16">
        <f t="shared" si="3"/>
        <v>0</v>
      </c>
      <c r="F75" s="159"/>
      <c r="G75" s="159"/>
      <c r="H75" s="159"/>
      <c r="I75" s="159"/>
      <c r="J75" s="194"/>
      <c r="K75" s="164"/>
      <c r="M75" s="141"/>
      <c r="N75" s="141"/>
    </row>
    <row r="76" spans="1:14" x14ac:dyDescent="0.25">
      <c r="A76" s="15" t="s">
        <v>73</v>
      </c>
      <c r="B76" s="13" t="s">
        <v>74</v>
      </c>
      <c r="C76" s="11">
        <v>0</v>
      </c>
      <c r="D76" s="12">
        <v>0</v>
      </c>
      <c r="E76" s="16">
        <f t="shared" si="3"/>
        <v>0</v>
      </c>
      <c r="F76" s="159"/>
      <c r="G76" s="159"/>
      <c r="H76" s="159"/>
      <c r="I76" s="159"/>
      <c r="J76" s="194"/>
      <c r="K76" s="164"/>
      <c r="M76" s="141"/>
      <c r="N76" s="141"/>
    </row>
    <row r="77" spans="1:14" x14ac:dyDescent="0.25">
      <c r="A77" s="15" t="s">
        <v>75</v>
      </c>
      <c r="B77" s="13" t="s">
        <v>76</v>
      </c>
      <c r="C77" s="11">
        <v>0</v>
      </c>
      <c r="D77" s="12">
        <v>0</v>
      </c>
      <c r="E77" s="16">
        <f t="shared" si="3"/>
        <v>0</v>
      </c>
      <c r="F77" s="159">
        <v>1</v>
      </c>
      <c r="G77" s="159">
        <v>11857</v>
      </c>
      <c r="H77" s="159">
        <v>11857</v>
      </c>
      <c r="I77" s="159"/>
      <c r="J77" s="194"/>
      <c r="K77" s="164"/>
      <c r="M77" s="141"/>
      <c r="N77" s="141"/>
    </row>
    <row r="78" spans="1:14" x14ac:dyDescent="0.25">
      <c r="A78" s="15" t="s">
        <v>77</v>
      </c>
      <c r="B78" s="13" t="s">
        <v>331</v>
      </c>
      <c r="C78" s="11">
        <v>0</v>
      </c>
      <c r="D78" s="12">
        <v>0</v>
      </c>
      <c r="E78" s="16">
        <f t="shared" si="3"/>
        <v>0</v>
      </c>
      <c r="F78" s="159">
        <v>2</v>
      </c>
      <c r="G78" s="159">
        <v>91737</v>
      </c>
      <c r="H78" s="159">
        <f>F78*G78</f>
        <v>183474</v>
      </c>
      <c r="I78" s="159"/>
      <c r="J78" s="194"/>
      <c r="K78" s="164"/>
      <c r="M78" s="141"/>
      <c r="N78" s="141"/>
    </row>
    <row r="79" spans="1:14" x14ac:dyDescent="0.25">
      <c r="A79" s="15" t="s">
        <v>78</v>
      </c>
      <c r="B79" s="13" t="s">
        <v>79</v>
      </c>
      <c r="C79" s="11">
        <v>8</v>
      </c>
      <c r="D79" s="12">
        <v>325000</v>
      </c>
      <c r="E79" s="16">
        <f t="shared" si="3"/>
        <v>2600000</v>
      </c>
      <c r="F79" s="159"/>
      <c r="G79" s="159"/>
      <c r="H79" s="159"/>
      <c r="I79" s="159"/>
      <c r="J79" s="194"/>
      <c r="K79" s="164"/>
      <c r="M79" s="141"/>
      <c r="N79" s="141"/>
    </row>
    <row r="80" spans="1:14" x14ac:dyDescent="0.25">
      <c r="A80" s="15" t="s">
        <v>80</v>
      </c>
      <c r="B80" s="13" t="s">
        <v>81</v>
      </c>
      <c r="C80" s="11">
        <v>0</v>
      </c>
      <c r="D80" s="12">
        <v>0</v>
      </c>
      <c r="E80" s="16">
        <f t="shared" si="3"/>
        <v>0</v>
      </c>
      <c r="F80" s="159"/>
      <c r="G80" s="159"/>
      <c r="H80" s="159"/>
      <c r="I80" s="159">
        <v>1</v>
      </c>
      <c r="J80" s="194">
        <v>60000</v>
      </c>
      <c r="K80" s="164">
        <v>60000</v>
      </c>
      <c r="M80" s="141"/>
      <c r="N80" s="141"/>
    </row>
    <row r="81" spans="1:14" x14ac:dyDescent="0.25">
      <c r="A81" s="15" t="s">
        <v>82</v>
      </c>
      <c r="B81" s="13" t="s">
        <v>83</v>
      </c>
      <c r="C81" s="11">
        <v>0</v>
      </c>
      <c r="D81" s="12">
        <v>0</v>
      </c>
      <c r="E81" s="16">
        <f t="shared" si="3"/>
        <v>0</v>
      </c>
      <c r="F81" s="159">
        <v>1</v>
      </c>
      <c r="G81" s="159">
        <v>23400</v>
      </c>
      <c r="H81" s="159">
        <v>23400</v>
      </c>
      <c r="I81" s="159"/>
      <c r="J81" s="194"/>
      <c r="K81" s="164"/>
      <c r="M81" s="141"/>
      <c r="N81" s="141"/>
    </row>
    <row r="82" spans="1:14" x14ac:dyDescent="0.25">
      <c r="A82" s="15" t="s">
        <v>84</v>
      </c>
      <c r="B82" s="13" t="s">
        <v>85</v>
      </c>
      <c r="C82" s="11">
        <v>0</v>
      </c>
      <c r="D82" s="12">
        <v>0</v>
      </c>
      <c r="E82" s="16">
        <f t="shared" si="3"/>
        <v>0</v>
      </c>
      <c r="F82" s="159"/>
      <c r="G82" s="159"/>
      <c r="H82" s="159"/>
      <c r="I82" s="159"/>
      <c r="J82" s="194"/>
      <c r="K82" s="164"/>
      <c r="M82" s="141"/>
      <c r="N82" s="141"/>
    </row>
    <row r="83" spans="1:14" ht="24" x14ac:dyDescent="0.25">
      <c r="A83" s="15" t="s">
        <v>86</v>
      </c>
      <c r="B83" s="13" t="s">
        <v>277</v>
      </c>
      <c r="C83" s="11">
        <v>4</v>
      </c>
      <c r="D83" s="12">
        <v>2500000</v>
      </c>
      <c r="E83" s="16">
        <f t="shared" si="3"/>
        <v>10000000</v>
      </c>
      <c r="F83" s="159">
        <v>3</v>
      </c>
      <c r="G83" s="159">
        <f>1750000+23571+60000</f>
        <v>1833571</v>
      </c>
      <c r="H83" s="159">
        <f>G83</f>
        <v>1833571</v>
      </c>
      <c r="I83" s="159"/>
      <c r="J83" s="194"/>
      <c r="K83" s="164"/>
      <c r="M83" s="148"/>
      <c r="N83" s="141"/>
    </row>
    <row r="84" spans="1:14" x14ac:dyDescent="0.25">
      <c r="A84" s="15" t="s">
        <v>87</v>
      </c>
      <c r="B84" s="13" t="s">
        <v>278</v>
      </c>
      <c r="C84" s="11">
        <v>5</v>
      </c>
      <c r="D84" s="12">
        <v>150000</v>
      </c>
      <c r="E84" s="16">
        <f t="shared" si="3"/>
        <v>750000</v>
      </c>
      <c r="F84" s="234">
        <v>1</v>
      </c>
      <c r="G84" s="216">
        <f>20013+32850</f>
        <v>52863</v>
      </c>
      <c r="H84" s="159">
        <f>G84</f>
        <v>52863</v>
      </c>
      <c r="I84" s="228"/>
      <c r="J84" s="231"/>
      <c r="K84" s="232"/>
      <c r="L84" s="229"/>
      <c r="M84" s="148"/>
      <c r="N84" s="141"/>
    </row>
    <row r="85" spans="1:14" x14ac:dyDescent="0.25">
      <c r="A85" s="15" t="s">
        <v>88</v>
      </c>
      <c r="B85" s="13" t="s">
        <v>330</v>
      </c>
      <c r="C85" s="11">
        <v>2</v>
      </c>
      <c r="D85" s="12">
        <v>12000</v>
      </c>
      <c r="E85" s="16">
        <f t="shared" si="3"/>
        <v>24000</v>
      </c>
      <c r="F85" s="159">
        <v>2</v>
      </c>
      <c r="G85" s="159">
        <f>2340+6200</f>
        <v>8540</v>
      </c>
      <c r="H85" s="159">
        <f>G85</f>
        <v>8540</v>
      </c>
      <c r="I85" s="159">
        <v>1</v>
      </c>
      <c r="J85" s="194">
        <v>6200</v>
      </c>
      <c r="K85" s="164">
        <v>6200</v>
      </c>
      <c r="M85" s="141"/>
      <c r="N85" s="141"/>
    </row>
    <row r="86" spans="1:14" ht="24" x14ac:dyDescent="0.25">
      <c r="A86" s="15" t="s">
        <v>89</v>
      </c>
      <c r="B86" s="13" t="s">
        <v>299</v>
      </c>
      <c r="C86" s="11">
        <v>0</v>
      </c>
      <c r="D86" s="12">
        <v>0</v>
      </c>
      <c r="E86" s="16">
        <f t="shared" si="3"/>
        <v>0</v>
      </c>
      <c r="F86" s="159">
        <v>1</v>
      </c>
      <c r="G86" s="159">
        <v>6918624</v>
      </c>
      <c r="H86" s="159">
        <v>6918624</v>
      </c>
      <c r="I86" s="159"/>
      <c r="J86" s="194"/>
      <c r="K86" s="164"/>
      <c r="M86" s="141"/>
      <c r="N86" s="141"/>
    </row>
    <row r="87" spans="1:14" x14ac:dyDescent="0.25">
      <c r="A87" s="25" t="s">
        <v>90</v>
      </c>
      <c r="B87" s="26" t="s">
        <v>91</v>
      </c>
      <c r="C87" s="29">
        <v>0</v>
      </c>
      <c r="D87" s="55">
        <v>0</v>
      </c>
      <c r="E87" s="55">
        <v>0</v>
      </c>
      <c r="F87" s="159"/>
      <c r="G87" s="159"/>
      <c r="H87" s="159"/>
      <c r="I87" s="159"/>
      <c r="J87" s="209"/>
      <c r="K87" s="173"/>
      <c r="M87" s="145"/>
      <c r="N87" s="145"/>
    </row>
    <row r="88" spans="1:14" x14ac:dyDescent="0.25">
      <c r="A88" s="15" t="s">
        <v>92</v>
      </c>
      <c r="B88" s="13" t="s">
        <v>93</v>
      </c>
      <c r="C88" s="11">
        <v>0</v>
      </c>
      <c r="D88" s="12">
        <v>0</v>
      </c>
      <c r="E88" s="16">
        <f t="shared" ref="E88:E93" si="4">C88*D88</f>
        <v>0</v>
      </c>
      <c r="F88" s="159"/>
      <c r="G88" s="159"/>
      <c r="H88" s="159"/>
      <c r="I88" s="159"/>
      <c r="J88" s="194"/>
      <c r="K88" s="164"/>
      <c r="M88" s="141"/>
      <c r="N88" s="141"/>
    </row>
    <row r="89" spans="1:14" x14ac:dyDescent="0.25">
      <c r="A89" s="15" t="s">
        <v>94</v>
      </c>
      <c r="B89" s="13" t="s">
        <v>95</v>
      </c>
      <c r="C89" s="11">
        <v>0</v>
      </c>
      <c r="D89" s="12">
        <v>0</v>
      </c>
      <c r="E89" s="16">
        <f t="shared" si="4"/>
        <v>0</v>
      </c>
      <c r="F89" s="159">
        <v>2</v>
      </c>
      <c r="G89" s="159">
        <v>7120</v>
      </c>
      <c r="H89" s="159">
        <v>14240</v>
      </c>
      <c r="I89" s="159">
        <v>0</v>
      </c>
      <c r="J89" s="194">
        <v>0</v>
      </c>
      <c r="K89" s="164">
        <v>0</v>
      </c>
      <c r="M89" s="141"/>
      <c r="N89" s="141"/>
    </row>
    <row r="90" spans="1:14" x14ac:dyDescent="0.25">
      <c r="A90" s="15" t="s">
        <v>96</v>
      </c>
      <c r="B90" s="13" t="s">
        <v>97</v>
      </c>
      <c r="C90" s="11">
        <v>0</v>
      </c>
      <c r="D90" s="12">
        <v>0</v>
      </c>
      <c r="E90" s="16">
        <f t="shared" si="4"/>
        <v>0</v>
      </c>
      <c r="F90" s="159"/>
      <c r="G90" s="159"/>
      <c r="H90" s="159"/>
      <c r="I90" s="159"/>
      <c r="J90" s="194"/>
      <c r="K90" s="164"/>
      <c r="M90" s="141"/>
      <c r="N90" s="141"/>
    </row>
    <row r="91" spans="1:14" x14ac:dyDescent="0.25">
      <c r="A91" s="15" t="s">
        <v>98</v>
      </c>
      <c r="B91" s="13" t="s">
        <v>99</v>
      </c>
      <c r="C91" s="11">
        <v>0</v>
      </c>
      <c r="D91" s="12">
        <v>0</v>
      </c>
      <c r="E91" s="16">
        <f t="shared" si="4"/>
        <v>0</v>
      </c>
      <c r="F91" s="159"/>
      <c r="G91" s="159"/>
      <c r="H91" s="159"/>
      <c r="I91" s="159"/>
      <c r="J91" s="194"/>
      <c r="K91" s="164"/>
      <c r="M91" s="141"/>
      <c r="N91" s="141"/>
    </row>
    <row r="92" spans="1:14" x14ac:dyDescent="0.25">
      <c r="A92" s="15" t="s">
        <v>100</v>
      </c>
      <c r="B92" s="13" t="s">
        <v>101</v>
      </c>
      <c r="C92" s="11">
        <v>0</v>
      </c>
      <c r="D92" s="12">
        <v>0</v>
      </c>
      <c r="E92" s="16">
        <f t="shared" si="4"/>
        <v>0</v>
      </c>
      <c r="F92" s="159">
        <v>1</v>
      </c>
      <c r="G92" s="159">
        <v>2250</v>
      </c>
      <c r="H92" s="159">
        <v>2250</v>
      </c>
      <c r="I92" s="159"/>
      <c r="J92" s="194"/>
      <c r="K92" s="164"/>
      <c r="M92" s="141"/>
      <c r="N92" s="141"/>
    </row>
    <row r="93" spans="1:14" x14ac:dyDescent="0.25">
      <c r="A93" s="15" t="s">
        <v>102</v>
      </c>
      <c r="B93" s="13" t="s">
        <v>103</v>
      </c>
      <c r="C93" s="11">
        <v>0</v>
      </c>
      <c r="D93" s="12">
        <v>0</v>
      </c>
      <c r="E93" s="16">
        <f t="shared" si="4"/>
        <v>0</v>
      </c>
      <c r="F93" s="159"/>
      <c r="G93" s="159"/>
      <c r="H93" s="159"/>
      <c r="I93" s="159"/>
      <c r="J93" s="194"/>
      <c r="K93" s="164"/>
      <c r="M93" s="141"/>
      <c r="N93" s="141"/>
    </row>
    <row r="94" spans="1:14" x14ac:dyDescent="0.25">
      <c r="A94" s="25" t="s">
        <v>104</v>
      </c>
      <c r="B94" s="26" t="s">
        <v>105</v>
      </c>
      <c r="C94" s="29">
        <f>SUM(C95:C107)</f>
        <v>230</v>
      </c>
      <c r="D94" s="28">
        <v>0</v>
      </c>
      <c r="E94" s="55">
        <f>SUM(E95:E107)</f>
        <v>660000</v>
      </c>
      <c r="F94" s="159"/>
      <c r="G94" s="159"/>
      <c r="H94" s="159"/>
      <c r="I94" s="159"/>
      <c r="J94" s="209"/>
      <c r="K94" s="173"/>
      <c r="M94" s="145"/>
      <c r="N94" s="145"/>
    </row>
    <row r="95" spans="1:14" x14ac:dyDescent="0.25">
      <c r="A95" s="15" t="s">
        <v>106</v>
      </c>
      <c r="B95" s="13" t="s">
        <v>107</v>
      </c>
      <c r="C95" s="11">
        <v>0</v>
      </c>
      <c r="D95" s="12">
        <v>0</v>
      </c>
      <c r="E95" s="16">
        <f t="shared" ref="E95:E107" si="5">C95*D95</f>
        <v>0</v>
      </c>
      <c r="F95" s="159"/>
      <c r="G95" s="159"/>
      <c r="H95" s="159"/>
      <c r="I95" s="159"/>
      <c r="J95" s="194"/>
      <c r="K95" s="164"/>
      <c r="M95" s="141"/>
      <c r="N95" s="141"/>
    </row>
    <row r="96" spans="1:14" x14ac:dyDescent="0.25">
      <c r="A96" s="15" t="s">
        <v>108</v>
      </c>
      <c r="B96" s="13" t="s">
        <v>279</v>
      </c>
      <c r="C96" s="11">
        <v>0</v>
      </c>
      <c r="D96" s="12">
        <v>0</v>
      </c>
      <c r="E96" s="16">
        <f t="shared" si="5"/>
        <v>0</v>
      </c>
      <c r="F96" s="159"/>
      <c r="G96" s="159"/>
      <c r="H96" s="159"/>
      <c r="I96" s="159"/>
      <c r="J96" s="194"/>
      <c r="K96" s="164"/>
      <c r="M96" s="141"/>
      <c r="N96" s="141"/>
    </row>
    <row r="97" spans="1:14" x14ac:dyDescent="0.25">
      <c r="A97" s="15" t="s">
        <v>109</v>
      </c>
      <c r="B97" s="13" t="s">
        <v>110</v>
      </c>
      <c r="C97" s="11">
        <v>0</v>
      </c>
      <c r="D97" s="12">
        <v>0</v>
      </c>
      <c r="E97" s="16">
        <f t="shared" si="5"/>
        <v>0</v>
      </c>
      <c r="F97" s="159"/>
      <c r="G97" s="159"/>
      <c r="H97" s="159"/>
      <c r="I97" s="159"/>
      <c r="J97" s="194"/>
      <c r="K97" s="164"/>
      <c r="M97" s="141"/>
      <c r="N97" s="141"/>
    </row>
    <row r="98" spans="1:14" x14ac:dyDescent="0.25">
      <c r="A98" s="15" t="s">
        <v>111</v>
      </c>
      <c r="B98" s="13" t="s">
        <v>112</v>
      </c>
      <c r="C98" s="11">
        <v>0</v>
      </c>
      <c r="D98" s="12">
        <v>0</v>
      </c>
      <c r="E98" s="16">
        <f t="shared" si="5"/>
        <v>0</v>
      </c>
      <c r="F98" s="159"/>
      <c r="G98" s="159"/>
      <c r="H98" s="159"/>
      <c r="I98" s="159"/>
      <c r="J98" s="194"/>
      <c r="K98" s="164"/>
      <c r="M98" s="141"/>
      <c r="N98" s="141"/>
    </row>
    <row r="99" spans="1:14" x14ac:dyDescent="0.25">
      <c r="A99" s="15" t="s">
        <v>113</v>
      </c>
      <c r="B99" s="13" t="s">
        <v>114</v>
      </c>
      <c r="C99" s="11">
        <v>30</v>
      </c>
      <c r="D99" s="12">
        <v>2000</v>
      </c>
      <c r="E99" s="16">
        <f>+C99*D99</f>
        <v>60000</v>
      </c>
      <c r="F99" s="159">
        <v>27</v>
      </c>
      <c r="G99" s="159">
        <f>4200*15+12*5500</f>
        <v>129000</v>
      </c>
      <c r="H99" s="159">
        <f>G99</f>
        <v>129000</v>
      </c>
      <c r="I99" s="159"/>
      <c r="J99" s="194">
        <v>81600</v>
      </c>
      <c r="K99" s="164">
        <v>81600</v>
      </c>
      <c r="M99" s="141"/>
      <c r="N99" s="141"/>
    </row>
    <row r="100" spans="1:14" x14ac:dyDescent="0.25">
      <c r="A100" s="15" t="s">
        <v>115</v>
      </c>
      <c r="B100" s="13" t="s">
        <v>280</v>
      </c>
      <c r="C100" s="11">
        <v>0</v>
      </c>
      <c r="D100" s="12">
        <v>0</v>
      </c>
      <c r="E100" s="16">
        <f t="shared" si="5"/>
        <v>0</v>
      </c>
      <c r="F100" s="159"/>
      <c r="G100" s="159"/>
      <c r="H100" s="159"/>
      <c r="I100" s="159"/>
      <c r="J100" s="194"/>
      <c r="K100" s="164"/>
      <c r="M100" s="141"/>
      <c r="N100" s="141"/>
    </row>
    <row r="101" spans="1:14" x14ac:dyDescent="0.25">
      <c r="A101" s="15" t="s">
        <v>116</v>
      </c>
      <c r="B101" s="13" t="s">
        <v>333</v>
      </c>
      <c r="C101" s="11">
        <v>200</v>
      </c>
      <c r="D101" s="12">
        <v>3000</v>
      </c>
      <c r="E101" s="16">
        <f t="shared" si="5"/>
        <v>600000</v>
      </c>
      <c r="F101" s="159"/>
      <c r="G101" s="159"/>
      <c r="H101" s="159"/>
      <c r="I101" s="159"/>
      <c r="J101" s="194"/>
      <c r="K101" s="164"/>
      <c r="M101" s="141"/>
      <c r="N101" s="141"/>
    </row>
    <row r="102" spans="1:14" ht="18.75" customHeight="1" x14ac:dyDescent="0.25">
      <c r="A102" s="15" t="s">
        <v>300</v>
      </c>
      <c r="B102" s="13" t="s">
        <v>332</v>
      </c>
      <c r="C102" s="11">
        <v>0</v>
      </c>
      <c r="D102" s="12">
        <v>0</v>
      </c>
      <c r="E102" s="16">
        <f t="shared" si="5"/>
        <v>0</v>
      </c>
      <c r="F102" s="159"/>
      <c r="G102" s="159"/>
      <c r="H102" s="159"/>
      <c r="I102" s="159"/>
      <c r="J102" s="194"/>
      <c r="K102" s="164"/>
      <c r="M102" s="141"/>
      <c r="N102" s="141"/>
    </row>
    <row r="103" spans="1:14" x14ac:dyDescent="0.25">
      <c r="A103" s="15" t="s">
        <v>301</v>
      </c>
      <c r="B103" s="13" t="s">
        <v>305</v>
      </c>
      <c r="C103" s="11">
        <v>0</v>
      </c>
      <c r="D103" s="12">
        <v>0</v>
      </c>
      <c r="E103" s="16">
        <f t="shared" si="5"/>
        <v>0</v>
      </c>
      <c r="F103" s="159"/>
      <c r="G103" s="159"/>
      <c r="H103" s="159"/>
      <c r="I103" s="159"/>
      <c r="J103" s="194"/>
      <c r="K103" s="164"/>
      <c r="M103" s="141"/>
      <c r="N103" s="141"/>
    </row>
    <row r="104" spans="1:14" x14ac:dyDescent="0.25">
      <c r="A104" s="15" t="s">
        <v>302</v>
      </c>
      <c r="B104" s="13" t="s">
        <v>307</v>
      </c>
      <c r="C104" s="11">
        <v>0</v>
      </c>
      <c r="D104" s="12">
        <v>0</v>
      </c>
      <c r="E104" s="16">
        <f t="shared" si="5"/>
        <v>0</v>
      </c>
      <c r="F104" s="159"/>
      <c r="G104" s="159"/>
      <c r="H104" s="159"/>
      <c r="I104" s="159"/>
      <c r="J104" s="194"/>
      <c r="K104" s="164"/>
      <c r="M104" s="141"/>
      <c r="N104" s="141"/>
    </row>
    <row r="105" spans="1:14" x14ac:dyDescent="0.25">
      <c r="A105" s="15" t="s">
        <v>303</v>
      </c>
      <c r="B105" s="13" t="s">
        <v>308</v>
      </c>
      <c r="C105" s="11">
        <v>0</v>
      </c>
      <c r="D105" s="12">
        <v>0</v>
      </c>
      <c r="E105" s="16">
        <f t="shared" si="5"/>
        <v>0</v>
      </c>
      <c r="F105" s="159"/>
      <c r="G105" s="159"/>
      <c r="H105" s="159"/>
      <c r="I105" s="159"/>
      <c r="J105" s="194"/>
      <c r="K105" s="164"/>
      <c r="M105" s="141"/>
      <c r="N105" s="141"/>
    </row>
    <row r="106" spans="1:14" x14ac:dyDescent="0.25">
      <c r="A106" s="15" t="s">
        <v>304</v>
      </c>
      <c r="B106" s="13" t="s">
        <v>309</v>
      </c>
      <c r="C106" s="11">
        <v>0</v>
      </c>
      <c r="D106" s="12">
        <v>0</v>
      </c>
      <c r="E106" s="16">
        <f t="shared" si="5"/>
        <v>0</v>
      </c>
      <c r="F106" s="159">
        <v>1</v>
      </c>
      <c r="G106" s="159">
        <v>30500</v>
      </c>
      <c r="H106" s="159">
        <v>30500</v>
      </c>
      <c r="I106" s="159"/>
      <c r="J106" s="194"/>
      <c r="K106" s="164"/>
      <c r="M106" s="141"/>
      <c r="N106" s="141"/>
    </row>
    <row r="107" spans="1:14" x14ac:dyDescent="0.25">
      <c r="A107" s="15" t="s">
        <v>306</v>
      </c>
      <c r="B107" s="13" t="s">
        <v>310</v>
      </c>
      <c r="C107" s="11">
        <v>0</v>
      </c>
      <c r="D107" s="12">
        <v>0</v>
      </c>
      <c r="E107" s="16">
        <f t="shared" si="5"/>
        <v>0</v>
      </c>
      <c r="F107" s="159"/>
      <c r="G107" s="159"/>
      <c r="H107" s="159"/>
      <c r="I107" s="159"/>
      <c r="J107" s="194"/>
      <c r="K107" s="164"/>
      <c r="M107" s="141"/>
      <c r="N107" s="141"/>
    </row>
    <row r="108" spans="1:14" x14ac:dyDescent="0.25">
      <c r="A108" s="25" t="s">
        <v>117</v>
      </c>
      <c r="B108" s="26" t="s">
        <v>118</v>
      </c>
      <c r="C108" s="29">
        <f>SUM(C109:C133)</f>
        <v>0</v>
      </c>
      <c r="D108" s="55">
        <v>0</v>
      </c>
      <c r="E108" s="55">
        <f>SUM(E109:E133)</f>
        <v>0</v>
      </c>
      <c r="F108" s="159"/>
      <c r="G108" s="159"/>
      <c r="H108" s="159"/>
      <c r="I108" s="159"/>
      <c r="J108" s="209"/>
      <c r="K108" s="173"/>
      <c r="M108" s="145"/>
      <c r="N108" s="145"/>
    </row>
    <row r="109" spans="1:14" ht="24" x14ac:dyDescent="0.25">
      <c r="A109" s="15" t="s">
        <v>119</v>
      </c>
      <c r="B109" s="13" t="s">
        <v>120</v>
      </c>
      <c r="C109" s="11">
        <v>0</v>
      </c>
      <c r="D109" s="12">
        <v>0</v>
      </c>
      <c r="E109" s="16">
        <f>C109*D109</f>
        <v>0</v>
      </c>
      <c r="F109" s="159"/>
      <c r="G109" s="159"/>
      <c r="H109" s="159"/>
      <c r="I109" s="159"/>
      <c r="J109" s="194"/>
      <c r="K109" s="164"/>
      <c r="M109" s="141"/>
      <c r="N109" s="141"/>
    </row>
    <row r="110" spans="1:14" x14ac:dyDescent="0.25">
      <c r="A110" s="15" t="s">
        <v>121</v>
      </c>
      <c r="B110" s="13" t="s">
        <v>122</v>
      </c>
      <c r="C110" s="11">
        <v>0</v>
      </c>
      <c r="D110" s="12">
        <v>0</v>
      </c>
      <c r="E110" s="16">
        <f t="shared" ref="E110:E133" si="6">C110*D110</f>
        <v>0</v>
      </c>
      <c r="F110" s="159">
        <f>2+4</f>
        <v>6</v>
      </c>
      <c r="G110" s="159">
        <f>2*536+4*1090</f>
        <v>5432</v>
      </c>
      <c r="H110" s="159">
        <f>G110</f>
        <v>5432</v>
      </c>
      <c r="I110" s="159"/>
      <c r="J110" s="194"/>
      <c r="K110" s="164"/>
      <c r="M110" s="141"/>
      <c r="N110" s="141"/>
    </row>
    <row r="111" spans="1:14" x14ac:dyDescent="0.25">
      <c r="A111" s="15" t="s">
        <v>123</v>
      </c>
      <c r="B111" s="13" t="s">
        <v>297</v>
      </c>
      <c r="C111" s="11">
        <v>0</v>
      </c>
      <c r="D111" s="12">
        <v>0</v>
      </c>
      <c r="E111" s="16">
        <f t="shared" si="6"/>
        <v>0</v>
      </c>
      <c r="F111" s="159"/>
      <c r="G111" s="159"/>
      <c r="H111" s="159"/>
      <c r="I111" s="159"/>
      <c r="J111" s="194"/>
      <c r="K111" s="164"/>
      <c r="M111" s="141"/>
      <c r="N111" s="141"/>
    </row>
    <row r="112" spans="1:14" x14ac:dyDescent="0.25">
      <c r="A112" s="15" t="s">
        <v>125</v>
      </c>
      <c r="B112" s="13" t="s">
        <v>298</v>
      </c>
      <c r="C112" s="11">
        <v>0</v>
      </c>
      <c r="D112" s="12">
        <v>0</v>
      </c>
      <c r="E112" s="16">
        <f t="shared" si="6"/>
        <v>0</v>
      </c>
      <c r="F112" s="159"/>
      <c r="G112" s="159"/>
      <c r="H112" s="159"/>
      <c r="I112" s="159"/>
      <c r="J112" s="194"/>
      <c r="K112" s="164"/>
      <c r="M112" s="141"/>
      <c r="N112" s="141"/>
    </row>
    <row r="113" spans="1:14" x14ac:dyDescent="0.25">
      <c r="A113" s="15" t="s">
        <v>126</v>
      </c>
      <c r="B113" s="13" t="s">
        <v>124</v>
      </c>
      <c r="C113" s="11">
        <v>0</v>
      </c>
      <c r="D113" s="12">
        <v>0</v>
      </c>
      <c r="E113" s="16">
        <f t="shared" si="6"/>
        <v>0</v>
      </c>
      <c r="F113" s="159"/>
      <c r="G113" s="159"/>
      <c r="H113" s="159"/>
      <c r="I113" s="159"/>
      <c r="J113" s="194"/>
      <c r="K113" s="164"/>
      <c r="M113" s="141"/>
      <c r="N113" s="141"/>
    </row>
    <row r="114" spans="1:14" x14ac:dyDescent="0.25">
      <c r="A114" s="15" t="s">
        <v>127</v>
      </c>
      <c r="B114" s="13" t="s">
        <v>334</v>
      </c>
      <c r="C114" s="11">
        <v>0</v>
      </c>
      <c r="D114" s="12">
        <v>0</v>
      </c>
      <c r="E114" s="16">
        <f t="shared" si="6"/>
        <v>0</v>
      </c>
      <c r="F114" s="159"/>
      <c r="G114" s="159"/>
      <c r="H114" s="159"/>
      <c r="I114" s="159"/>
      <c r="J114" s="194"/>
      <c r="K114" s="164"/>
      <c r="M114" s="141"/>
      <c r="N114" s="141"/>
    </row>
    <row r="115" spans="1:14" ht="24" x14ac:dyDescent="0.25">
      <c r="A115" s="15" t="s">
        <v>128</v>
      </c>
      <c r="B115" s="13" t="s">
        <v>281</v>
      </c>
      <c r="C115" s="11">
        <v>0</v>
      </c>
      <c r="D115" s="12">
        <v>0</v>
      </c>
      <c r="E115" s="16">
        <f t="shared" si="6"/>
        <v>0</v>
      </c>
      <c r="F115" s="159"/>
      <c r="G115" s="159"/>
      <c r="H115" s="159"/>
      <c r="I115" s="159"/>
      <c r="J115" s="194"/>
      <c r="K115" s="164"/>
      <c r="M115" s="141"/>
      <c r="N115" s="141"/>
    </row>
    <row r="116" spans="1:14" ht="24" x14ac:dyDescent="0.25">
      <c r="A116" s="15" t="s">
        <v>129</v>
      </c>
      <c r="B116" s="13" t="s">
        <v>282</v>
      </c>
      <c r="C116" s="11">
        <v>0</v>
      </c>
      <c r="D116" s="12">
        <v>0</v>
      </c>
      <c r="E116" s="16">
        <f t="shared" si="6"/>
        <v>0</v>
      </c>
      <c r="F116" s="159"/>
      <c r="G116" s="159"/>
      <c r="H116" s="159"/>
      <c r="I116" s="159"/>
      <c r="J116" s="194"/>
      <c r="K116" s="164"/>
      <c r="M116" s="141"/>
      <c r="N116" s="141"/>
    </row>
    <row r="117" spans="1:14" ht="24" x14ac:dyDescent="0.25">
      <c r="A117" s="15" t="s">
        <v>130</v>
      </c>
      <c r="B117" s="13" t="s">
        <v>335</v>
      </c>
      <c r="C117" s="11">
        <v>0</v>
      </c>
      <c r="D117" s="12">
        <v>0</v>
      </c>
      <c r="E117" s="16">
        <f t="shared" si="6"/>
        <v>0</v>
      </c>
      <c r="F117" s="159"/>
      <c r="G117" s="159"/>
      <c r="H117" s="159"/>
      <c r="I117" s="159"/>
      <c r="J117" s="194"/>
      <c r="K117" s="164"/>
      <c r="M117" s="141"/>
      <c r="N117" s="141"/>
    </row>
    <row r="118" spans="1:14" ht="24" x14ac:dyDescent="0.25">
      <c r="A118" s="15" t="s">
        <v>131</v>
      </c>
      <c r="B118" s="13" t="s">
        <v>283</v>
      </c>
      <c r="C118" s="11">
        <v>0</v>
      </c>
      <c r="D118" s="12">
        <v>0</v>
      </c>
      <c r="E118" s="16">
        <f t="shared" si="6"/>
        <v>0</v>
      </c>
      <c r="F118" s="159"/>
      <c r="G118" s="159"/>
      <c r="H118" s="159"/>
      <c r="I118" s="159"/>
      <c r="J118" s="194"/>
      <c r="K118" s="164"/>
      <c r="M118" s="141"/>
      <c r="N118" s="141"/>
    </row>
    <row r="119" spans="1:14" ht="48" x14ac:dyDescent="0.25">
      <c r="A119" s="15" t="s">
        <v>132</v>
      </c>
      <c r="B119" s="13" t="s">
        <v>284</v>
      </c>
      <c r="C119" s="11">
        <v>0</v>
      </c>
      <c r="D119" s="12">
        <v>0</v>
      </c>
      <c r="E119" s="16">
        <f t="shared" si="6"/>
        <v>0</v>
      </c>
      <c r="F119" s="159"/>
      <c r="G119" s="159"/>
      <c r="H119" s="159"/>
      <c r="I119" s="159"/>
      <c r="J119" s="194"/>
      <c r="K119" s="164"/>
      <c r="M119" s="141"/>
      <c r="N119" s="141"/>
    </row>
    <row r="120" spans="1:14" ht="24" x14ac:dyDescent="0.25">
      <c r="A120" s="15" t="s">
        <v>133</v>
      </c>
      <c r="B120" s="13" t="s">
        <v>134</v>
      </c>
      <c r="C120" s="11">
        <v>0</v>
      </c>
      <c r="D120" s="12">
        <v>0</v>
      </c>
      <c r="E120" s="16">
        <f t="shared" si="6"/>
        <v>0</v>
      </c>
      <c r="F120" s="159"/>
      <c r="G120" s="159"/>
      <c r="H120" s="159"/>
      <c r="I120" s="159"/>
      <c r="J120" s="194"/>
      <c r="K120" s="164"/>
      <c r="M120" s="141"/>
      <c r="N120" s="141"/>
    </row>
    <row r="121" spans="1:14" x14ac:dyDescent="0.25">
      <c r="A121" s="15" t="s">
        <v>135</v>
      </c>
      <c r="B121" s="13" t="s">
        <v>136</v>
      </c>
      <c r="C121" s="11">
        <v>0</v>
      </c>
      <c r="D121" s="12">
        <v>0</v>
      </c>
      <c r="E121" s="16">
        <f t="shared" si="6"/>
        <v>0</v>
      </c>
      <c r="F121" s="159"/>
      <c r="G121" s="159"/>
      <c r="H121" s="159"/>
      <c r="I121" s="159"/>
      <c r="J121" s="194"/>
      <c r="K121" s="164"/>
      <c r="M121" s="141"/>
      <c r="N121" s="141"/>
    </row>
    <row r="122" spans="1:14" ht="24" x14ac:dyDescent="0.25">
      <c r="A122" s="15" t="s">
        <v>137</v>
      </c>
      <c r="B122" s="13" t="s">
        <v>138</v>
      </c>
      <c r="C122" s="11">
        <v>0</v>
      </c>
      <c r="D122" s="12">
        <v>0</v>
      </c>
      <c r="E122" s="16">
        <f t="shared" si="6"/>
        <v>0</v>
      </c>
      <c r="F122" s="159"/>
      <c r="G122" s="159"/>
      <c r="H122" s="159"/>
      <c r="I122" s="159"/>
      <c r="J122" s="194"/>
      <c r="K122" s="164"/>
      <c r="M122" s="141"/>
      <c r="N122" s="141"/>
    </row>
    <row r="123" spans="1:14" x14ac:dyDescent="0.25">
      <c r="A123" s="15" t="s">
        <v>139</v>
      </c>
      <c r="B123" s="13" t="s">
        <v>140</v>
      </c>
      <c r="C123" s="11">
        <v>0</v>
      </c>
      <c r="D123" s="12">
        <v>0</v>
      </c>
      <c r="E123" s="16">
        <f t="shared" si="6"/>
        <v>0</v>
      </c>
      <c r="F123" s="159"/>
      <c r="G123" s="159"/>
      <c r="H123" s="159"/>
      <c r="I123" s="159"/>
      <c r="J123" s="194"/>
      <c r="K123" s="164"/>
      <c r="M123" s="141"/>
      <c r="N123" s="141"/>
    </row>
    <row r="124" spans="1:14" x14ac:dyDescent="0.25">
      <c r="A124" s="15" t="s">
        <v>141</v>
      </c>
      <c r="B124" s="13" t="s">
        <v>285</v>
      </c>
      <c r="C124" s="11">
        <v>0</v>
      </c>
      <c r="D124" s="12">
        <v>0</v>
      </c>
      <c r="E124" s="16">
        <f t="shared" si="6"/>
        <v>0</v>
      </c>
      <c r="F124" s="159"/>
      <c r="G124" s="159"/>
      <c r="H124" s="159"/>
      <c r="I124" s="159"/>
      <c r="J124" s="194"/>
      <c r="K124" s="164"/>
      <c r="M124" s="141"/>
      <c r="N124" s="141"/>
    </row>
    <row r="125" spans="1:14" ht="36" x14ac:dyDescent="0.25">
      <c r="A125" s="15" t="s">
        <v>142</v>
      </c>
      <c r="B125" s="13" t="s">
        <v>286</v>
      </c>
      <c r="C125" s="11">
        <v>0</v>
      </c>
      <c r="D125" s="12">
        <v>0</v>
      </c>
      <c r="E125" s="16">
        <f t="shared" si="6"/>
        <v>0</v>
      </c>
      <c r="F125" s="159"/>
      <c r="G125" s="159"/>
      <c r="H125" s="159"/>
      <c r="I125" s="159"/>
      <c r="J125" s="194"/>
      <c r="K125" s="164"/>
      <c r="M125" s="141"/>
      <c r="N125" s="141"/>
    </row>
    <row r="126" spans="1:14" ht="24" x14ac:dyDescent="0.25">
      <c r="A126" s="15" t="s">
        <v>143</v>
      </c>
      <c r="B126" s="13" t="s">
        <v>287</v>
      </c>
      <c r="C126" s="11">
        <v>0</v>
      </c>
      <c r="D126" s="12">
        <v>0</v>
      </c>
      <c r="E126" s="16">
        <f t="shared" si="6"/>
        <v>0</v>
      </c>
      <c r="F126" s="159"/>
      <c r="G126" s="159"/>
      <c r="H126" s="159"/>
      <c r="I126" s="159"/>
      <c r="J126" s="194"/>
      <c r="K126" s="164"/>
      <c r="M126" s="141"/>
      <c r="N126" s="141"/>
    </row>
    <row r="127" spans="1:14" x14ac:dyDescent="0.25">
      <c r="A127" s="15" t="s">
        <v>144</v>
      </c>
      <c r="B127" s="13" t="s">
        <v>148</v>
      </c>
      <c r="C127" s="11">
        <v>0</v>
      </c>
      <c r="D127" s="12">
        <v>0</v>
      </c>
      <c r="E127" s="16">
        <f t="shared" si="6"/>
        <v>0</v>
      </c>
      <c r="F127" s="159"/>
      <c r="G127" s="159"/>
      <c r="H127" s="159"/>
      <c r="I127" s="159"/>
      <c r="J127" s="194"/>
      <c r="K127" s="164"/>
      <c r="M127" s="141"/>
      <c r="N127" s="141"/>
    </row>
    <row r="128" spans="1:14" ht="24" x14ac:dyDescent="0.25">
      <c r="A128" s="15" t="s">
        <v>145</v>
      </c>
      <c r="B128" s="13" t="s">
        <v>151</v>
      </c>
      <c r="C128" s="11">
        <v>0</v>
      </c>
      <c r="D128" s="12">
        <v>0</v>
      </c>
      <c r="E128" s="16">
        <f t="shared" si="6"/>
        <v>0</v>
      </c>
      <c r="F128" s="159"/>
      <c r="G128" s="159"/>
      <c r="H128" s="159"/>
      <c r="I128" s="159"/>
      <c r="J128" s="194"/>
      <c r="K128" s="164"/>
      <c r="M128" s="141"/>
      <c r="N128" s="141"/>
    </row>
    <row r="129" spans="1:14" x14ac:dyDescent="0.25">
      <c r="A129" s="15" t="s">
        <v>146</v>
      </c>
      <c r="B129" s="13" t="s">
        <v>336</v>
      </c>
      <c r="C129" s="11">
        <v>0</v>
      </c>
      <c r="D129" s="12">
        <v>0</v>
      </c>
      <c r="E129" s="16">
        <f t="shared" si="6"/>
        <v>0</v>
      </c>
      <c r="F129" s="159"/>
      <c r="G129" s="159"/>
      <c r="H129" s="159"/>
      <c r="I129" s="159"/>
      <c r="J129" s="194"/>
      <c r="K129" s="164"/>
      <c r="M129" s="141"/>
      <c r="N129" s="141"/>
    </row>
    <row r="130" spans="1:14" x14ac:dyDescent="0.25">
      <c r="A130" s="15" t="s">
        <v>147</v>
      </c>
      <c r="B130" s="13" t="s">
        <v>311</v>
      </c>
      <c r="C130" s="11">
        <v>0</v>
      </c>
      <c r="D130" s="12">
        <v>0</v>
      </c>
      <c r="E130" s="16">
        <f t="shared" si="6"/>
        <v>0</v>
      </c>
      <c r="F130" s="159"/>
      <c r="G130" s="159"/>
      <c r="H130" s="159"/>
      <c r="I130" s="159"/>
      <c r="J130" s="194"/>
      <c r="K130" s="164"/>
      <c r="M130" s="141"/>
      <c r="N130" s="141"/>
    </row>
    <row r="131" spans="1:14" x14ac:dyDescent="0.25">
      <c r="A131" s="15" t="s">
        <v>149</v>
      </c>
      <c r="B131" s="13" t="s">
        <v>312</v>
      </c>
      <c r="C131" s="11">
        <v>0</v>
      </c>
      <c r="D131" s="12">
        <v>0</v>
      </c>
      <c r="E131" s="16">
        <f t="shared" si="6"/>
        <v>0</v>
      </c>
      <c r="F131" s="159"/>
      <c r="G131" s="159"/>
      <c r="H131" s="159"/>
      <c r="I131" s="159"/>
      <c r="J131" s="194"/>
      <c r="K131" s="164"/>
      <c r="M131" s="141"/>
      <c r="N131" s="141"/>
    </row>
    <row r="132" spans="1:14" x14ac:dyDescent="0.25">
      <c r="A132" s="15" t="s">
        <v>150</v>
      </c>
      <c r="B132" s="13" t="s">
        <v>313</v>
      </c>
      <c r="C132" s="11">
        <v>0</v>
      </c>
      <c r="D132" s="12">
        <v>0</v>
      </c>
      <c r="E132" s="16">
        <f t="shared" si="6"/>
        <v>0</v>
      </c>
      <c r="F132" s="159"/>
      <c r="G132" s="159"/>
      <c r="H132" s="159"/>
      <c r="I132" s="159"/>
      <c r="J132" s="194"/>
      <c r="K132" s="164"/>
      <c r="M132" s="141"/>
      <c r="N132" s="141"/>
    </row>
    <row r="133" spans="1:14" x14ac:dyDescent="0.25">
      <c r="A133" s="15" t="s">
        <v>152</v>
      </c>
      <c r="B133" s="13" t="s">
        <v>314</v>
      </c>
      <c r="C133" s="11">
        <v>0</v>
      </c>
      <c r="D133" s="12">
        <v>0</v>
      </c>
      <c r="E133" s="16">
        <f t="shared" si="6"/>
        <v>0</v>
      </c>
      <c r="F133" s="159"/>
      <c r="G133" s="159"/>
      <c r="H133" s="159"/>
      <c r="I133" s="159"/>
      <c r="J133" s="194"/>
      <c r="K133" s="164"/>
      <c r="M133" s="141"/>
      <c r="N133" s="141"/>
    </row>
    <row r="134" spans="1:14" x14ac:dyDescent="0.25">
      <c r="A134" s="25" t="s">
        <v>153</v>
      </c>
      <c r="B134" s="30" t="s">
        <v>154</v>
      </c>
      <c r="C134" s="27">
        <f>SUM(C135:C170)</f>
        <v>166</v>
      </c>
      <c r="D134" s="28"/>
      <c r="E134" s="28">
        <f>SUM(E135:E170)</f>
        <v>709100</v>
      </c>
      <c r="F134" s="159"/>
      <c r="G134" s="159"/>
      <c r="H134" s="159"/>
      <c r="I134" s="159"/>
      <c r="J134" s="221"/>
      <c r="K134" s="162"/>
      <c r="M134" s="149"/>
      <c r="N134" s="149"/>
    </row>
    <row r="135" spans="1:14" x14ac:dyDescent="0.25">
      <c r="A135" s="15" t="s">
        <v>155</v>
      </c>
      <c r="B135" s="13" t="s">
        <v>315</v>
      </c>
      <c r="C135" s="11">
        <v>3</v>
      </c>
      <c r="D135" s="12">
        <v>20000</v>
      </c>
      <c r="E135" s="16">
        <f>+D135*C135</f>
        <v>60000</v>
      </c>
      <c r="F135" s="159">
        <v>2</v>
      </c>
      <c r="G135" s="159">
        <f>8765*1+1*8820</f>
        <v>17585</v>
      </c>
      <c r="H135" s="159">
        <f>G135</f>
        <v>17585</v>
      </c>
      <c r="I135" s="159"/>
      <c r="J135" s="194"/>
      <c r="K135" s="164"/>
      <c r="M135" s="141"/>
      <c r="N135" s="141"/>
    </row>
    <row r="136" spans="1:14" x14ac:dyDescent="0.25">
      <c r="A136" s="15" t="s">
        <v>156</v>
      </c>
      <c r="B136" s="13" t="s">
        <v>157</v>
      </c>
      <c r="C136" s="11">
        <v>5</v>
      </c>
      <c r="D136" s="12">
        <v>3000</v>
      </c>
      <c r="E136" s="16">
        <f>+C136*D136</f>
        <v>15000</v>
      </c>
      <c r="F136" s="159"/>
      <c r="G136" s="159"/>
      <c r="H136" s="159"/>
      <c r="I136" s="159"/>
      <c r="J136" s="194"/>
      <c r="K136" s="164"/>
      <c r="M136" s="141"/>
      <c r="N136" s="141"/>
    </row>
    <row r="137" spans="1:14" x14ac:dyDescent="0.25">
      <c r="A137" s="15" t="s">
        <v>158</v>
      </c>
      <c r="B137" s="13" t="s">
        <v>159</v>
      </c>
      <c r="C137" s="11">
        <v>0</v>
      </c>
      <c r="D137" s="12">
        <v>0</v>
      </c>
      <c r="E137" s="16">
        <f t="shared" ref="E137:E170" si="7">C137*D137</f>
        <v>0</v>
      </c>
      <c r="F137" s="159"/>
      <c r="G137" s="159"/>
      <c r="H137" s="159"/>
      <c r="I137" s="159"/>
      <c r="J137" s="194"/>
      <c r="K137" s="164"/>
      <c r="M137" s="141"/>
      <c r="N137" s="141"/>
    </row>
    <row r="138" spans="1:14" x14ac:dyDescent="0.25">
      <c r="A138" s="15" t="s">
        <v>160</v>
      </c>
      <c r="B138" s="13" t="s">
        <v>161</v>
      </c>
      <c r="C138" s="11">
        <v>5</v>
      </c>
      <c r="D138" s="12">
        <v>3400</v>
      </c>
      <c r="E138" s="16">
        <f t="shared" si="7"/>
        <v>17000</v>
      </c>
      <c r="F138" s="159"/>
      <c r="G138" s="159"/>
      <c r="H138" s="159"/>
      <c r="I138" s="159"/>
      <c r="J138" s="194"/>
      <c r="K138" s="164"/>
      <c r="M138" s="141"/>
      <c r="N138" s="141"/>
    </row>
    <row r="139" spans="1:14" x14ac:dyDescent="0.25">
      <c r="A139" s="15" t="s">
        <v>162</v>
      </c>
      <c r="B139" s="13" t="s">
        <v>163</v>
      </c>
      <c r="C139" s="11">
        <v>3</v>
      </c>
      <c r="D139" s="12">
        <v>4000</v>
      </c>
      <c r="E139" s="16">
        <f>+C139*D139</f>
        <v>12000</v>
      </c>
      <c r="F139" s="159"/>
      <c r="G139" s="159"/>
      <c r="H139" s="159"/>
      <c r="I139" s="159"/>
      <c r="J139" s="194"/>
      <c r="K139" s="164"/>
      <c r="M139" s="141"/>
      <c r="N139" s="141"/>
    </row>
    <row r="140" spans="1:14" x14ac:dyDescent="0.25">
      <c r="A140" s="15" t="s">
        <v>164</v>
      </c>
      <c r="B140" s="13" t="s">
        <v>165</v>
      </c>
      <c r="C140" s="11">
        <f>1+5</f>
        <v>6</v>
      </c>
      <c r="D140" s="12">
        <v>5000</v>
      </c>
      <c r="E140" s="16">
        <f>+D140*C140</f>
        <v>30000</v>
      </c>
      <c r="F140" s="159">
        <v>1</v>
      </c>
      <c r="G140" s="159">
        <v>2300</v>
      </c>
      <c r="H140" s="159">
        <v>2300</v>
      </c>
      <c r="I140" s="159"/>
      <c r="J140" s="194"/>
      <c r="K140" s="164"/>
      <c r="M140" s="141"/>
      <c r="N140" s="141"/>
    </row>
    <row r="141" spans="1:14" x14ac:dyDescent="0.25">
      <c r="A141" s="15" t="s">
        <v>166</v>
      </c>
      <c r="B141" s="13" t="s">
        <v>167</v>
      </c>
      <c r="C141" s="11">
        <v>2</v>
      </c>
      <c r="D141" s="12">
        <v>4900</v>
      </c>
      <c r="E141" s="16">
        <f t="shared" si="7"/>
        <v>9800</v>
      </c>
      <c r="F141" s="159"/>
      <c r="G141" s="159"/>
      <c r="H141" s="159"/>
      <c r="I141" s="159"/>
      <c r="J141" s="194"/>
      <c r="K141" s="164"/>
      <c r="M141" s="141"/>
      <c r="N141" s="141"/>
    </row>
    <row r="142" spans="1:14" x14ac:dyDescent="0.25">
      <c r="A142" s="15" t="s">
        <v>168</v>
      </c>
      <c r="B142" s="13" t="s">
        <v>169</v>
      </c>
      <c r="C142" s="11">
        <v>0</v>
      </c>
      <c r="D142" s="12">
        <v>0</v>
      </c>
      <c r="E142" s="16">
        <f t="shared" si="7"/>
        <v>0</v>
      </c>
      <c r="F142" s="159"/>
      <c r="G142" s="159"/>
      <c r="H142" s="159"/>
      <c r="I142" s="159"/>
      <c r="J142" s="194"/>
      <c r="K142" s="164"/>
      <c r="M142" s="141"/>
      <c r="N142" s="141"/>
    </row>
    <row r="143" spans="1:14" x14ac:dyDescent="0.25">
      <c r="A143" s="15" t="s">
        <v>170</v>
      </c>
      <c r="B143" s="13" t="s">
        <v>171</v>
      </c>
      <c r="C143" s="11">
        <v>0</v>
      </c>
      <c r="D143" s="12">
        <v>0</v>
      </c>
      <c r="E143" s="16">
        <f t="shared" si="7"/>
        <v>0</v>
      </c>
      <c r="F143" s="159"/>
      <c r="G143" s="159"/>
      <c r="H143" s="159"/>
      <c r="I143" s="159"/>
      <c r="J143" s="194"/>
      <c r="K143" s="164"/>
      <c r="M143" s="141"/>
      <c r="N143" s="141"/>
    </row>
    <row r="144" spans="1:14" x14ac:dyDescent="0.25">
      <c r="A144" s="15" t="s">
        <v>172</v>
      </c>
      <c r="B144" s="13" t="s">
        <v>337</v>
      </c>
      <c r="C144" s="11">
        <v>6</v>
      </c>
      <c r="D144" s="12">
        <v>1500</v>
      </c>
      <c r="E144" s="16">
        <f>+C144*D144</f>
        <v>9000</v>
      </c>
      <c r="F144" s="159"/>
      <c r="G144" s="159"/>
      <c r="H144" s="159"/>
      <c r="I144" s="159"/>
      <c r="J144" s="194"/>
      <c r="K144" s="164"/>
      <c r="M144" s="141"/>
      <c r="N144" s="141"/>
    </row>
    <row r="145" spans="1:14" x14ac:dyDescent="0.25">
      <c r="A145" s="15" t="s">
        <v>173</v>
      </c>
      <c r="B145" s="13" t="s">
        <v>175</v>
      </c>
      <c r="C145" s="11">
        <v>2</v>
      </c>
      <c r="D145" s="12">
        <v>3000</v>
      </c>
      <c r="E145" s="16">
        <f t="shared" si="7"/>
        <v>6000</v>
      </c>
      <c r="F145" s="159"/>
      <c r="G145" s="159"/>
      <c r="H145" s="159"/>
      <c r="I145" s="159"/>
      <c r="J145" s="194"/>
      <c r="K145" s="164"/>
      <c r="M145" s="141"/>
      <c r="N145" s="141"/>
    </row>
    <row r="146" spans="1:14" x14ac:dyDescent="0.25">
      <c r="A146" s="15" t="s">
        <v>174</v>
      </c>
      <c r="B146" s="13" t="s">
        <v>179</v>
      </c>
      <c r="C146" s="11">
        <v>1</v>
      </c>
      <c r="D146" s="12">
        <v>2300</v>
      </c>
      <c r="E146" s="16">
        <f t="shared" si="7"/>
        <v>2300</v>
      </c>
      <c r="F146" s="159"/>
      <c r="G146" s="159"/>
      <c r="H146" s="159"/>
      <c r="I146" s="159"/>
      <c r="J146" s="194"/>
      <c r="K146" s="164"/>
      <c r="M146" s="141"/>
      <c r="N146" s="141"/>
    </row>
    <row r="147" spans="1:14" x14ac:dyDescent="0.25">
      <c r="A147" s="15" t="s">
        <v>176</v>
      </c>
      <c r="B147" s="13" t="s">
        <v>181</v>
      </c>
      <c r="C147" s="11">
        <v>0</v>
      </c>
      <c r="D147" s="12">
        <v>0</v>
      </c>
      <c r="E147" s="16">
        <f t="shared" si="7"/>
        <v>0</v>
      </c>
      <c r="F147" s="159"/>
      <c r="G147" s="159"/>
      <c r="H147" s="159"/>
      <c r="I147" s="159"/>
      <c r="J147" s="194"/>
      <c r="K147" s="164"/>
      <c r="M147" s="141"/>
      <c r="N147" s="141"/>
    </row>
    <row r="148" spans="1:14" x14ac:dyDescent="0.25">
      <c r="A148" s="15" t="s">
        <v>177</v>
      </c>
      <c r="B148" s="13" t="s">
        <v>183</v>
      </c>
      <c r="C148" s="11">
        <v>0</v>
      </c>
      <c r="D148" s="12">
        <v>0</v>
      </c>
      <c r="E148" s="16">
        <f t="shared" si="7"/>
        <v>0</v>
      </c>
      <c r="F148" s="159"/>
      <c r="G148" s="159"/>
      <c r="H148" s="159"/>
      <c r="I148" s="159"/>
      <c r="J148" s="194"/>
      <c r="K148" s="164"/>
      <c r="M148" s="141"/>
      <c r="N148" s="141"/>
    </row>
    <row r="149" spans="1:14" x14ac:dyDescent="0.25">
      <c r="A149" s="15" t="s">
        <v>178</v>
      </c>
      <c r="B149" s="13" t="s">
        <v>185</v>
      </c>
      <c r="C149" s="11">
        <v>0</v>
      </c>
      <c r="D149" s="12">
        <v>0</v>
      </c>
      <c r="E149" s="16">
        <f t="shared" si="7"/>
        <v>0</v>
      </c>
      <c r="F149" s="159"/>
      <c r="G149" s="159"/>
      <c r="H149" s="159"/>
      <c r="I149" s="159"/>
      <c r="J149" s="194"/>
      <c r="K149" s="164"/>
      <c r="M149" s="141"/>
      <c r="N149" s="141"/>
    </row>
    <row r="150" spans="1:14" x14ac:dyDescent="0.25">
      <c r="A150" s="15" t="s">
        <v>180</v>
      </c>
      <c r="B150" s="13" t="s">
        <v>187</v>
      </c>
      <c r="C150" s="11">
        <v>0</v>
      </c>
      <c r="D150" s="12">
        <v>0</v>
      </c>
      <c r="E150" s="16">
        <f t="shared" si="7"/>
        <v>0</v>
      </c>
      <c r="F150" s="159"/>
      <c r="G150" s="159"/>
      <c r="H150" s="159"/>
      <c r="I150" s="159"/>
      <c r="J150" s="194"/>
      <c r="K150" s="164"/>
      <c r="M150" s="141"/>
      <c r="N150" s="141"/>
    </row>
    <row r="151" spans="1:14" x14ac:dyDescent="0.25">
      <c r="A151" s="15" t="s">
        <v>182</v>
      </c>
      <c r="B151" s="13" t="s">
        <v>35</v>
      </c>
      <c r="C151" s="11">
        <v>0</v>
      </c>
      <c r="D151" s="12">
        <v>0</v>
      </c>
      <c r="E151" s="16">
        <f t="shared" si="7"/>
        <v>0</v>
      </c>
      <c r="F151" s="159">
        <v>7</v>
      </c>
      <c r="G151" s="159">
        <v>1847</v>
      </c>
      <c r="H151" s="159">
        <v>12929</v>
      </c>
      <c r="I151" s="159"/>
      <c r="J151" s="194"/>
      <c r="K151" s="164"/>
      <c r="M151" s="141"/>
      <c r="N151" s="141"/>
    </row>
    <row r="152" spans="1:14" x14ac:dyDescent="0.25">
      <c r="A152" s="15" t="s">
        <v>184</v>
      </c>
      <c r="B152" s="13" t="s">
        <v>190</v>
      </c>
      <c r="C152" s="11">
        <v>0</v>
      </c>
      <c r="D152" s="12">
        <v>0</v>
      </c>
      <c r="E152" s="16">
        <f t="shared" si="7"/>
        <v>0</v>
      </c>
      <c r="F152" s="159"/>
      <c r="G152" s="159"/>
      <c r="H152" s="159"/>
      <c r="I152" s="159"/>
      <c r="J152" s="194"/>
      <c r="K152" s="164"/>
      <c r="M152" s="141"/>
      <c r="N152" s="141"/>
    </row>
    <row r="153" spans="1:14" ht="24" x14ac:dyDescent="0.25">
      <c r="A153" s="15">
        <v>1653506019</v>
      </c>
      <c r="B153" s="13" t="s">
        <v>419</v>
      </c>
      <c r="C153" s="11">
        <v>0</v>
      </c>
      <c r="D153" s="12">
        <v>0</v>
      </c>
      <c r="E153" s="16">
        <f t="shared" si="7"/>
        <v>0</v>
      </c>
      <c r="F153" s="159">
        <v>6</v>
      </c>
      <c r="G153" s="159">
        <v>2049</v>
      </c>
      <c r="H153" s="159">
        <f>F153*G153</f>
        <v>12294</v>
      </c>
      <c r="I153" s="159"/>
      <c r="J153" s="194"/>
      <c r="K153" s="164"/>
      <c r="M153" s="141"/>
      <c r="N153" s="141"/>
    </row>
    <row r="154" spans="1:14" ht="24" x14ac:dyDescent="0.25">
      <c r="A154" s="15" t="s">
        <v>188</v>
      </c>
      <c r="B154" s="13" t="s">
        <v>289</v>
      </c>
      <c r="C154" s="11">
        <v>0</v>
      </c>
      <c r="D154" s="12">
        <v>0</v>
      </c>
      <c r="E154" s="16">
        <f t="shared" si="7"/>
        <v>0</v>
      </c>
      <c r="F154" s="159"/>
      <c r="G154" s="159"/>
      <c r="H154" s="159"/>
      <c r="I154" s="159"/>
      <c r="J154" s="194"/>
      <c r="K154" s="164"/>
      <c r="M154" s="141"/>
      <c r="N154" s="141"/>
    </row>
    <row r="155" spans="1:14" x14ac:dyDescent="0.25">
      <c r="A155" s="15" t="s">
        <v>189</v>
      </c>
      <c r="B155" s="13" t="s">
        <v>197</v>
      </c>
      <c r="C155" s="11">
        <v>10</v>
      </c>
      <c r="D155" s="12">
        <v>1500</v>
      </c>
      <c r="E155" s="16">
        <f>+D155*C155</f>
        <v>15000</v>
      </c>
      <c r="F155" s="159"/>
      <c r="G155" s="159"/>
      <c r="H155" s="159"/>
      <c r="I155" s="159"/>
      <c r="J155" s="194"/>
      <c r="K155" s="164"/>
      <c r="M155" s="141"/>
      <c r="N155" s="141"/>
    </row>
    <row r="156" spans="1:14" x14ac:dyDescent="0.25">
      <c r="A156" s="15" t="s">
        <v>191</v>
      </c>
      <c r="B156" s="13" t="s">
        <v>198</v>
      </c>
      <c r="C156" s="11">
        <v>3</v>
      </c>
      <c r="D156" s="12">
        <v>6000</v>
      </c>
      <c r="E156" s="16">
        <f t="shared" si="7"/>
        <v>18000</v>
      </c>
      <c r="F156" s="159"/>
      <c r="G156" s="159"/>
      <c r="H156" s="159"/>
      <c r="I156" s="159">
        <v>1</v>
      </c>
      <c r="J156" s="194">
        <v>11848</v>
      </c>
      <c r="K156" s="164">
        <v>11848</v>
      </c>
      <c r="M156" s="141"/>
      <c r="N156" s="141"/>
    </row>
    <row r="157" spans="1:14" x14ac:dyDescent="0.25">
      <c r="A157" s="15" t="s">
        <v>193</v>
      </c>
      <c r="B157" s="13" t="s">
        <v>199</v>
      </c>
      <c r="C157" s="11">
        <v>0</v>
      </c>
      <c r="D157" s="12">
        <v>0</v>
      </c>
      <c r="E157" s="16">
        <f t="shared" si="7"/>
        <v>0</v>
      </c>
      <c r="F157" s="159"/>
      <c r="G157" s="159"/>
      <c r="H157" s="159"/>
      <c r="I157" s="159"/>
      <c r="J157" s="194"/>
      <c r="K157" s="164"/>
      <c r="M157" s="141"/>
      <c r="N157" s="141"/>
    </row>
    <row r="158" spans="1:14" x14ac:dyDescent="0.25">
      <c r="A158" s="15" t="s">
        <v>194</v>
      </c>
      <c r="B158" s="13" t="s">
        <v>316</v>
      </c>
      <c r="C158" s="11">
        <v>0</v>
      </c>
      <c r="D158" s="12">
        <v>0</v>
      </c>
      <c r="E158" s="16">
        <f t="shared" si="7"/>
        <v>0</v>
      </c>
      <c r="F158" s="159"/>
      <c r="G158" s="159"/>
      <c r="H158" s="159"/>
      <c r="I158" s="159"/>
      <c r="J158" s="194"/>
      <c r="K158" s="164"/>
      <c r="M158" s="141"/>
      <c r="N158" s="141"/>
    </row>
    <row r="159" spans="1:14" x14ac:dyDescent="0.25">
      <c r="A159" s="15" t="s">
        <v>195</v>
      </c>
      <c r="B159" s="13" t="s">
        <v>317</v>
      </c>
      <c r="C159" s="11">
        <v>0</v>
      </c>
      <c r="D159" s="12">
        <v>0</v>
      </c>
      <c r="E159" s="16">
        <f t="shared" si="7"/>
        <v>0</v>
      </c>
      <c r="F159" s="159"/>
      <c r="G159" s="159"/>
      <c r="H159" s="159"/>
      <c r="I159" s="159"/>
      <c r="J159" s="194"/>
      <c r="K159" s="164"/>
      <c r="M159" s="141"/>
      <c r="N159" s="141"/>
    </row>
    <row r="160" spans="1:14" x14ac:dyDescent="0.25">
      <c r="A160" s="15" t="s">
        <v>196</v>
      </c>
      <c r="B160" s="13" t="s">
        <v>208</v>
      </c>
      <c r="C160" s="11">
        <v>10</v>
      </c>
      <c r="D160" s="12">
        <v>3000</v>
      </c>
      <c r="E160" s="16">
        <f>+D160*C160</f>
        <v>30000</v>
      </c>
      <c r="F160" s="159">
        <v>9</v>
      </c>
      <c r="G160" s="159">
        <f>1898.5*4+1590+2*2600+2200+2440</f>
        <v>19024</v>
      </c>
      <c r="H160" s="159">
        <f>G160</f>
        <v>19024</v>
      </c>
      <c r="I160" s="159"/>
      <c r="J160" s="194"/>
      <c r="K160" s="164"/>
      <c r="M160" s="141"/>
      <c r="N160" s="141"/>
    </row>
    <row r="161" spans="1:14" x14ac:dyDescent="0.25">
      <c r="A161" s="15" t="s">
        <v>217</v>
      </c>
      <c r="B161" s="13" t="s">
        <v>218</v>
      </c>
      <c r="C161" s="11">
        <v>10</v>
      </c>
      <c r="D161" s="12">
        <v>10000</v>
      </c>
      <c r="E161" s="16">
        <f>+D161*C161</f>
        <v>100000</v>
      </c>
      <c r="F161" s="159">
        <v>10</v>
      </c>
      <c r="G161" s="159">
        <v>5937</v>
      </c>
      <c r="H161" s="159">
        <v>59370</v>
      </c>
      <c r="I161" s="159"/>
      <c r="J161" s="194"/>
      <c r="K161" s="164"/>
      <c r="M161" s="141"/>
      <c r="N161" s="141"/>
    </row>
    <row r="162" spans="1:14" x14ac:dyDescent="0.25">
      <c r="A162" s="15" t="s">
        <v>219</v>
      </c>
      <c r="B162" s="13" t="s">
        <v>220</v>
      </c>
      <c r="C162" s="11">
        <v>30</v>
      </c>
      <c r="D162" s="12">
        <v>3600</v>
      </c>
      <c r="E162" s="16">
        <f t="shared" si="7"/>
        <v>108000</v>
      </c>
      <c r="F162" s="159">
        <f>15+2</f>
        <v>17</v>
      </c>
      <c r="G162" s="159">
        <f>1324*15+2*1379</f>
        <v>22618</v>
      </c>
      <c r="H162" s="159">
        <f>G162</f>
        <v>22618</v>
      </c>
      <c r="I162" s="159"/>
      <c r="J162" s="194"/>
      <c r="K162" s="164"/>
      <c r="M162" s="141"/>
      <c r="N162" s="141"/>
    </row>
    <row r="163" spans="1:14" x14ac:dyDescent="0.25">
      <c r="A163" s="15" t="s">
        <v>221</v>
      </c>
      <c r="B163" s="13" t="s">
        <v>222</v>
      </c>
      <c r="C163" s="11">
        <v>50</v>
      </c>
      <c r="D163" s="12">
        <v>800</v>
      </c>
      <c r="E163" s="16">
        <f>+C163*D163</f>
        <v>40000</v>
      </c>
      <c r="F163" s="159">
        <v>58</v>
      </c>
      <c r="G163" s="159">
        <f>912*2+11*1801.701+4*3200+3*1396+2*1395+10*2012+3*1395+1342*3+7*1232+4686*3+10*4834</f>
        <v>140773.71100000001</v>
      </c>
      <c r="H163" s="159">
        <f>G163</f>
        <v>140773.71100000001</v>
      </c>
      <c r="I163" s="159">
        <v>6</v>
      </c>
      <c r="J163" s="235">
        <f>K163/I163</f>
        <v>2049</v>
      </c>
      <c r="K163" s="233">
        <v>12294</v>
      </c>
      <c r="M163" s="141"/>
      <c r="N163" s="141"/>
    </row>
    <row r="164" spans="1:14" x14ac:dyDescent="0.25">
      <c r="A164" s="15" t="s">
        <v>202</v>
      </c>
      <c r="B164" s="13" t="s">
        <v>203</v>
      </c>
      <c r="C164" s="11">
        <v>5</v>
      </c>
      <c r="D164" s="12">
        <v>7500</v>
      </c>
      <c r="E164" s="16">
        <f t="shared" si="7"/>
        <v>37500</v>
      </c>
      <c r="F164" s="159">
        <v>1</v>
      </c>
      <c r="G164" s="159">
        <v>4739</v>
      </c>
      <c r="H164" s="159">
        <v>4739</v>
      </c>
      <c r="I164" s="159">
        <v>1</v>
      </c>
      <c r="J164" s="194">
        <v>9180</v>
      </c>
      <c r="K164" s="164">
        <v>9180</v>
      </c>
      <c r="M164" s="141"/>
      <c r="N164" s="141"/>
    </row>
    <row r="165" spans="1:14" x14ac:dyDescent="0.25">
      <c r="A165" s="15" t="s">
        <v>204</v>
      </c>
      <c r="B165" s="13" t="s">
        <v>205</v>
      </c>
      <c r="C165" s="11">
        <v>2</v>
      </c>
      <c r="D165" s="12">
        <v>15000</v>
      </c>
      <c r="E165" s="16">
        <f t="shared" si="7"/>
        <v>30000</v>
      </c>
      <c r="F165" s="159"/>
      <c r="G165" s="159"/>
      <c r="H165" s="159"/>
      <c r="I165" s="159"/>
      <c r="J165" s="194"/>
      <c r="K165" s="164"/>
      <c r="M165" s="141"/>
      <c r="N165" s="141"/>
    </row>
    <row r="166" spans="1:14" x14ac:dyDescent="0.25">
      <c r="A166" s="15" t="s">
        <v>206</v>
      </c>
      <c r="B166" s="13" t="s">
        <v>207</v>
      </c>
      <c r="C166" s="11">
        <v>3</v>
      </c>
      <c r="D166" s="12">
        <v>3500</v>
      </c>
      <c r="E166" s="16">
        <f t="shared" si="7"/>
        <v>10500</v>
      </c>
      <c r="F166" s="159"/>
      <c r="G166" s="159"/>
      <c r="H166" s="159"/>
      <c r="I166" s="159"/>
      <c r="J166" s="194"/>
      <c r="K166" s="164"/>
      <c r="M166" s="141"/>
      <c r="N166" s="141"/>
    </row>
    <row r="167" spans="1:14" x14ac:dyDescent="0.25">
      <c r="A167" s="15" t="s">
        <v>209</v>
      </c>
      <c r="B167" s="13" t="s">
        <v>210</v>
      </c>
      <c r="C167" s="11">
        <v>5</v>
      </c>
      <c r="D167" s="12">
        <v>3000</v>
      </c>
      <c r="E167" s="16">
        <f t="shared" si="7"/>
        <v>15000</v>
      </c>
      <c r="F167" s="159"/>
      <c r="G167" s="159"/>
      <c r="H167" s="159"/>
      <c r="I167" s="159"/>
      <c r="J167" s="194"/>
      <c r="K167" s="164"/>
      <c r="M167" s="141"/>
      <c r="N167" s="141"/>
    </row>
    <row r="168" spans="1:14" x14ac:dyDescent="0.25">
      <c r="A168" s="15" t="s">
        <v>211</v>
      </c>
      <c r="B168" s="13" t="s">
        <v>212</v>
      </c>
      <c r="C168" s="11">
        <v>2</v>
      </c>
      <c r="D168" s="12">
        <v>32000</v>
      </c>
      <c r="E168" s="16">
        <f t="shared" si="7"/>
        <v>64000</v>
      </c>
      <c r="F168" s="159"/>
      <c r="G168" s="159"/>
      <c r="H168" s="159"/>
      <c r="I168" s="159"/>
      <c r="J168" s="194"/>
      <c r="K168" s="164"/>
      <c r="M168" s="141"/>
      <c r="N168" s="141"/>
    </row>
    <row r="169" spans="1:14" x14ac:dyDescent="0.25">
      <c r="A169" s="15" t="s">
        <v>213</v>
      </c>
      <c r="B169" s="13" t="s">
        <v>214</v>
      </c>
      <c r="C169" s="11">
        <v>1</v>
      </c>
      <c r="D169" s="12">
        <v>44000</v>
      </c>
      <c r="E169" s="16">
        <f t="shared" si="7"/>
        <v>44000</v>
      </c>
      <c r="F169" s="159"/>
      <c r="G169" s="159"/>
      <c r="H169" s="159"/>
      <c r="I169" s="159"/>
      <c r="J169" s="194"/>
      <c r="K169" s="164"/>
      <c r="M169" s="141"/>
      <c r="N169" s="141"/>
    </row>
    <row r="170" spans="1:14" x14ac:dyDescent="0.25">
      <c r="A170" s="15" t="s">
        <v>215</v>
      </c>
      <c r="B170" s="13" t="s">
        <v>216</v>
      </c>
      <c r="C170" s="11">
        <v>2</v>
      </c>
      <c r="D170" s="12">
        <v>18000</v>
      </c>
      <c r="E170" s="16">
        <f t="shared" si="7"/>
        <v>36000</v>
      </c>
      <c r="F170" s="159">
        <v>2</v>
      </c>
      <c r="G170" s="159">
        <f>2249+2590</f>
        <v>4839</v>
      </c>
      <c r="H170" s="159">
        <f>G170</f>
        <v>4839</v>
      </c>
      <c r="I170" s="159"/>
      <c r="J170" s="194"/>
      <c r="K170" s="164"/>
      <c r="M170" s="141"/>
      <c r="N170" s="141"/>
    </row>
    <row r="171" spans="1:14" x14ac:dyDescent="0.25">
      <c r="A171" s="25" t="s">
        <v>200</v>
      </c>
      <c r="B171" s="26" t="s">
        <v>201</v>
      </c>
      <c r="C171" s="29">
        <f>SUM(C172:C179)</f>
        <v>18</v>
      </c>
      <c r="D171" s="28">
        <v>0</v>
      </c>
      <c r="E171" s="55">
        <f>SUM(E172:E179)</f>
        <v>82000</v>
      </c>
      <c r="F171" s="159"/>
      <c r="G171" s="159"/>
      <c r="H171" s="159"/>
      <c r="I171" s="159"/>
      <c r="J171" s="209"/>
      <c r="K171" s="173"/>
      <c r="M171" s="145"/>
      <c r="N171" s="145"/>
    </row>
    <row r="172" spans="1:14" ht="24" x14ac:dyDescent="0.25">
      <c r="A172" s="15">
        <v>1653507001</v>
      </c>
      <c r="B172" s="13" t="s">
        <v>223</v>
      </c>
      <c r="C172" s="11">
        <v>0</v>
      </c>
      <c r="D172" s="12">
        <v>0</v>
      </c>
      <c r="E172" s="16">
        <f>C172*D172</f>
        <v>0</v>
      </c>
      <c r="F172" s="159"/>
      <c r="G172" s="159"/>
      <c r="H172" s="159"/>
      <c r="I172" s="159"/>
      <c r="J172" s="194"/>
      <c r="K172" s="164"/>
      <c r="M172" s="141"/>
      <c r="N172" s="141"/>
    </row>
    <row r="173" spans="1:14" x14ac:dyDescent="0.25">
      <c r="A173" s="15">
        <v>1653507002</v>
      </c>
      <c r="B173" s="13" t="s">
        <v>224</v>
      </c>
      <c r="C173" s="11">
        <v>2</v>
      </c>
      <c r="D173" s="12">
        <v>15000</v>
      </c>
      <c r="E173" s="16">
        <f t="shared" ref="E173:E179" si="8">C173*D173</f>
        <v>30000</v>
      </c>
      <c r="F173" s="159"/>
      <c r="G173" s="159"/>
      <c r="H173" s="159"/>
      <c r="I173" s="159"/>
      <c r="J173" s="194"/>
      <c r="K173" s="164"/>
      <c r="M173" s="141"/>
      <c r="N173" s="141"/>
    </row>
    <row r="174" spans="1:14" x14ac:dyDescent="0.25">
      <c r="A174" s="15">
        <v>1653507003</v>
      </c>
      <c r="B174" s="13" t="s">
        <v>318</v>
      </c>
      <c r="C174" s="11">
        <v>0</v>
      </c>
      <c r="D174" s="12">
        <v>0</v>
      </c>
      <c r="E174" s="16">
        <f t="shared" si="8"/>
        <v>0</v>
      </c>
      <c r="F174" s="159"/>
      <c r="G174" s="159"/>
      <c r="H174" s="159"/>
      <c r="I174" s="159"/>
      <c r="J174" s="194"/>
      <c r="K174" s="164"/>
      <c r="M174" s="141"/>
      <c r="N174" s="141"/>
    </row>
    <row r="175" spans="1:14" x14ac:dyDescent="0.25">
      <c r="A175" s="15">
        <v>1653507004</v>
      </c>
      <c r="B175" s="13" t="s">
        <v>325</v>
      </c>
      <c r="C175" s="11">
        <v>3</v>
      </c>
      <c r="D175" s="12">
        <v>4500</v>
      </c>
      <c r="E175" s="16">
        <f t="shared" si="8"/>
        <v>13500</v>
      </c>
      <c r="F175" s="159"/>
      <c r="G175" s="159"/>
      <c r="H175" s="159"/>
      <c r="I175" s="159"/>
      <c r="J175" s="194"/>
      <c r="K175" s="164"/>
      <c r="M175" s="141"/>
      <c r="N175" s="141"/>
    </row>
    <row r="176" spans="1:14" x14ac:dyDescent="0.25">
      <c r="A176" s="15">
        <v>1653507005</v>
      </c>
      <c r="B176" s="13" t="s">
        <v>225</v>
      </c>
      <c r="C176" s="11">
        <v>2</v>
      </c>
      <c r="D176" s="12">
        <v>6000</v>
      </c>
      <c r="E176" s="16">
        <f t="shared" si="8"/>
        <v>12000</v>
      </c>
      <c r="F176" s="159"/>
      <c r="G176" s="159"/>
      <c r="H176" s="159"/>
      <c r="I176" s="159"/>
      <c r="J176" s="194"/>
      <c r="K176" s="164"/>
      <c r="M176" s="141"/>
      <c r="N176" s="141"/>
    </row>
    <row r="177" spans="1:14" x14ac:dyDescent="0.25">
      <c r="A177" s="15">
        <v>1653507006</v>
      </c>
      <c r="B177" s="13" t="s">
        <v>226</v>
      </c>
      <c r="C177" s="11">
        <v>2</v>
      </c>
      <c r="D177" s="12">
        <v>2000</v>
      </c>
      <c r="E177" s="16">
        <f t="shared" si="8"/>
        <v>4000</v>
      </c>
      <c r="F177" s="159"/>
      <c r="G177" s="159"/>
      <c r="H177" s="159"/>
      <c r="I177" s="159"/>
      <c r="J177" s="194"/>
      <c r="K177" s="164"/>
      <c r="M177" s="141"/>
      <c r="N177" s="141"/>
    </row>
    <row r="178" spans="1:14" x14ac:dyDescent="0.25">
      <c r="A178" s="15">
        <v>1653507007</v>
      </c>
      <c r="B178" s="13" t="s">
        <v>338</v>
      </c>
      <c r="C178" s="11">
        <v>9</v>
      </c>
      <c r="D178" s="12">
        <v>2500</v>
      </c>
      <c r="E178" s="16">
        <f t="shared" si="8"/>
        <v>22500</v>
      </c>
      <c r="F178" s="159"/>
      <c r="G178" s="159"/>
      <c r="H178" s="159"/>
      <c r="I178" s="159"/>
      <c r="J178" s="194"/>
      <c r="K178" s="164"/>
      <c r="M178" s="141"/>
      <c r="N178" s="141"/>
    </row>
    <row r="179" spans="1:14" x14ac:dyDescent="0.25">
      <c r="A179" s="15">
        <v>1653507008</v>
      </c>
      <c r="B179" s="13" t="s">
        <v>319</v>
      </c>
      <c r="C179" s="11">
        <v>0</v>
      </c>
      <c r="D179" s="12">
        <v>0</v>
      </c>
      <c r="E179" s="16">
        <f t="shared" si="8"/>
        <v>0</v>
      </c>
      <c r="F179" s="159"/>
      <c r="G179" s="159"/>
      <c r="H179" s="159"/>
      <c r="I179" s="159"/>
      <c r="J179" s="194"/>
      <c r="K179" s="164"/>
      <c r="M179" s="141"/>
      <c r="N179" s="141"/>
    </row>
    <row r="180" spans="1:14" ht="25.5" x14ac:dyDescent="0.25">
      <c r="A180" s="36" t="s">
        <v>227</v>
      </c>
      <c r="B180" s="37" t="s">
        <v>228</v>
      </c>
      <c r="C180" s="34">
        <f>C181+C187+C189+C197</f>
        <v>93</v>
      </c>
      <c r="D180" s="35">
        <v>0</v>
      </c>
      <c r="E180" s="111">
        <f>E181+E187+E189+E197</f>
        <v>19500000</v>
      </c>
      <c r="F180" s="159"/>
      <c r="G180" s="159"/>
      <c r="H180" s="159"/>
      <c r="I180" s="159"/>
      <c r="J180" s="222"/>
      <c r="K180" s="174"/>
      <c r="M180" s="150"/>
      <c r="N180" s="150"/>
    </row>
    <row r="181" spans="1:14" x14ac:dyDescent="0.25">
      <c r="A181" s="25" t="s">
        <v>229</v>
      </c>
      <c r="B181" s="26" t="s">
        <v>230</v>
      </c>
      <c r="C181" s="29">
        <f>SUM(C182:C186)</f>
        <v>0</v>
      </c>
      <c r="D181" s="28">
        <v>0</v>
      </c>
      <c r="E181" s="55">
        <f>SUM(E182:E186)</f>
        <v>0</v>
      </c>
      <c r="F181" s="159"/>
      <c r="G181" s="159"/>
      <c r="H181" s="159"/>
      <c r="I181" s="159"/>
      <c r="J181" s="209"/>
      <c r="K181" s="173"/>
      <c r="M181" s="145"/>
      <c r="N181" s="145"/>
    </row>
    <row r="182" spans="1:14" x14ac:dyDescent="0.25">
      <c r="A182" s="56" t="s">
        <v>231</v>
      </c>
      <c r="B182" s="13" t="s">
        <v>232</v>
      </c>
      <c r="C182" s="11">
        <v>0</v>
      </c>
      <c r="D182" s="12">
        <v>0</v>
      </c>
      <c r="E182" s="16">
        <f t="shared" ref="E182:E186" si="9">C182*D182</f>
        <v>0</v>
      </c>
      <c r="F182" s="159">
        <v>150</v>
      </c>
      <c r="G182" s="159">
        <v>3000</v>
      </c>
      <c r="H182" s="159">
        <f>F182*G182</f>
        <v>450000</v>
      </c>
      <c r="I182" s="159"/>
      <c r="J182" s="194"/>
      <c r="K182" s="164"/>
      <c r="M182" s="141"/>
      <c r="N182" s="141"/>
    </row>
    <row r="183" spans="1:14" x14ac:dyDescent="0.25">
      <c r="A183" s="56" t="s">
        <v>233</v>
      </c>
      <c r="B183" s="13" t="s">
        <v>339</v>
      </c>
      <c r="C183" s="11">
        <v>0</v>
      </c>
      <c r="D183" s="12">
        <v>0</v>
      </c>
      <c r="E183" s="16">
        <f t="shared" si="9"/>
        <v>0</v>
      </c>
      <c r="F183" s="159">
        <f>200+100+300+500+500+500+300</f>
        <v>2400</v>
      </c>
      <c r="G183" s="159">
        <v>3500</v>
      </c>
      <c r="H183" s="159">
        <f>F183*G183</f>
        <v>8400000</v>
      </c>
      <c r="I183" s="159"/>
      <c r="J183" s="194"/>
      <c r="K183" s="164"/>
      <c r="M183" s="141"/>
      <c r="N183" s="141"/>
    </row>
    <row r="184" spans="1:14" x14ac:dyDescent="0.25">
      <c r="A184" s="56" t="s">
        <v>234</v>
      </c>
      <c r="B184" s="13" t="s">
        <v>340</v>
      </c>
      <c r="C184" s="11">
        <v>0</v>
      </c>
      <c r="D184" s="12">
        <v>0</v>
      </c>
      <c r="E184" s="16">
        <f t="shared" si="9"/>
        <v>0</v>
      </c>
      <c r="F184" s="159"/>
      <c r="G184" s="159"/>
      <c r="H184" s="159"/>
      <c r="I184" s="159"/>
      <c r="J184" s="194"/>
      <c r="K184" s="164"/>
      <c r="M184" s="141"/>
      <c r="N184" s="141"/>
    </row>
    <row r="185" spans="1:14" x14ac:dyDescent="0.25">
      <c r="A185" s="56" t="s">
        <v>320</v>
      </c>
      <c r="B185" s="13" t="s">
        <v>237</v>
      </c>
      <c r="C185" s="11">
        <v>0</v>
      </c>
      <c r="D185" s="12">
        <v>0</v>
      </c>
      <c r="E185" s="16">
        <f t="shared" si="9"/>
        <v>0</v>
      </c>
      <c r="F185" s="159"/>
      <c r="G185" s="159"/>
      <c r="H185" s="159"/>
      <c r="I185" s="159"/>
      <c r="J185" s="194"/>
      <c r="K185" s="164"/>
      <c r="M185" s="141"/>
      <c r="N185" s="141"/>
    </row>
    <row r="186" spans="1:14" x14ac:dyDescent="0.25">
      <c r="A186" s="56" t="s">
        <v>236</v>
      </c>
      <c r="B186" s="13" t="s">
        <v>321</v>
      </c>
      <c r="C186" s="11">
        <v>0</v>
      </c>
      <c r="D186" s="12">
        <v>0</v>
      </c>
      <c r="E186" s="16">
        <f t="shared" si="9"/>
        <v>0</v>
      </c>
      <c r="F186" s="159">
        <v>55</v>
      </c>
      <c r="G186" s="159">
        <v>7800</v>
      </c>
      <c r="H186" s="159">
        <v>429000</v>
      </c>
      <c r="I186" s="159"/>
      <c r="J186" s="194"/>
      <c r="K186" s="164"/>
      <c r="M186" s="141"/>
      <c r="N186" s="141"/>
    </row>
    <row r="187" spans="1:14" x14ac:dyDescent="0.25">
      <c r="A187" s="25" t="s">
        <v>238</v>
      </c>
      <c r="B187" s="26" t="s">
        <v>239</v>
      </c>
      <c r="C187" s="29">
        <v>0</v>
      </c>
      <c r="D187" s="57">
        <v>0</v>
      </c>
      <c r="E187" s="55">
        <v>0</v>
      </c>
      <c r="F187" s="159"/>
      <c r="G187" s="159"/>
      <c r="H187" s="159"/>
      <c r="I187" s="159"/>
      <c r="J187" s="209"/>
      <c r="K187" s="173"/>
      <c r="M187" s="145"/>
      <c r="N187" s="145"/>
    </row>
    <row r="188" spans="1:14" x14ac:dyDescent="0.25">
      <c r="A188" s="15" t="s">
        <v>240</v>
      </c>
      <c r="B188" s="40" t="s">
        <v>290</v>
      </c>
      <c r="C188" s="11">
        <v>0</v>
      </c>
      <c r="D188" s="12">
        <v>0</v>
      </c>
      <c r="E188" s="16">
        <f>C188*D188</f>
        <v>0</v>
      </c>
      <c r="F188" s="159"/>
      <c r="G188" s="159"/>
      <c r="H188" s="159"/>
      <c r="I188" s="159"/>
      <c r="J188" s="215"/>
      <c r="K188" s="164"/>
      <c r="M188" s="141"/>
      <c r="N188" s="141"/>
    </row>
    <row r="189" spans="1:14" x14ac:dyDescent="0.25">
      <c r="A189" s="25" t="s">
        <v>241</v>
      </c>
      <c r="B189" s="26" t="s">
        <v>242</v>
      </c>
      <c r="C189" s="29">
        <f>SUM(C190:C196)</f>
        <v>90</v>
      </c>
      <c r="D189" s="57">
        <v>0</v>
      </c>
      <c r="E189" s="55">
        <f>SUM(E190:E196)</f>
        <v>18750000</v>
      </c>
      <c r="F189" s="159"/>
      <c r="G189" s="159"/>
      <c r="H189" s="159"/>
      <c r="I189" s="159"/>
      <c r="J189" s="209"/>
      <c r="K189" s="173"/>
      <c r="M189" s="145"/>
      <c r="N189" s="145"/>
    </row>
    <row r="190" spans="1:14" x14ac:dyDescent="0.25">
      <c r="A190" s="15" t="s">
        <v>243</v>
      </c>
      <c r="B190" s="13" t="s">
        <v>244</v>
      </c>
      <c r="C190" s="11">
        <v>30</v>
      </c>
      <c r="D190" s="12">
        <v>205000</v>
      </c>
      <c r="E190" s="16">
        <f>C190*D190</f>
        <v>6150000</v>
      </c>
      <c r="F190" s="159"/>
      <c r="G190" s="159"/>
      <c r="H190" s="159"/>
      <c r="I190" s="159"/>
      <c r="J190" s="194"/>
      <c r="K190" s="164"/>
      <c r="M190" s="141"/>
      <c r="N190" s="141"/>
    </row>
    <row r="191" spans="1:14" x14ac:dyDescent="0.25">
      <c r="A191" s="15" t="s">
        <v>245</v>
      </c>
      <c r="B191" s="13" t="s">
        <v>246</v>
      </c>
      <c r="C191" s="11">
        <v>60</v>
      </c>
      <c r="D191" s="12">
        <v>210000</v>
      </c>
      <c r="E191" s="16">
        <f t="shared" ref="E191:E196" si="10">C191*D191</f>
        <v>12600000</v>
      </c>
      <c r="F191" s="159"/>
      <c r="G191" s="159"/>
      <c r="H191" s="159"/>
      <c r="I191" s="159"/>
      <c r="J191" s="194"/>
      <c r="K191" s="164"/>
      <c r="M191" s="141"/>
      <c r="N191" s="141"/>
    </row>
    <row r="192" spans="1:14" x14ac:dyDescent="0.25">
      <c r="A192" s="15" t="s">
        <v>247</v>
      </c>
      <c r="B192" s="13" t="s">
        <v>248</v>
      </c>
      <c r="C192" s="11">
        <v>0</v>
      </c>
      <c r="D192" s="12">
        <v>0</v>
      </c>
      <c r="E192" s="16">
        <f t="shared" si="10"/>
        <v>0</v>
      </c>
      <c r="F192" s="159"/>
      <c r="G192" s="159"/>
      <c r="H192" s="159"/>
      <c r="I192" s="159"/>
      <c r="J192" s="194"/>
      <c r="K192" s="164"/>
      <c r="M192" s="141"/>
      <c r="N192" s="141"/>
    </row>
    <row r="193" spans="1:14" x14ac:dyDescent="0.25">
      <c r="A193" s="15" t="s">
        <v>249</v>
      </c>
      <c r="B193" s="13" t="s">
        <v>250</v>
      </c>
      <c r="C193" s="11">
        <v>0</v>
      </c>
      <c r="D193" s="12">
        <v>0</v>
      </c>
      <c r="E193" s="16">
        <f t="shared" si="10"/>
        <v>0</v>
      </c>
      <c r="F193" s="159"/>
      <c r="G193" s="159"/>
      <c r="H193" s="159"/>
      <c r="I193" s="159"/>
      <c r="J193" s="194"/>
      <c r="K193" s="164"/>
      <c r="M193" s="141"/>
      <c r="N193" s="141"/>
    </row>
    <row r="194" spans="1:14" ht="24" x14ac:dyDescent="0.25">
      <c r="A194" s="15" t="s">
        <v>251</v>
      </c>
      <c r="B194" s="13" t="s">
        <v>291</v>
      </c>
      <c r="C194" s="11">
        <v>0</v>
      </c>
      <c r="D194" s="12">
        <v>0</v>
      </c>
      <c r="E194" s="16">
        <f t="shared" si="10"/>
        <v>0</v>
      </c>
      <c r="F194" s="159"/>
      <c r="G194" s="159"/>
      <c r="H194" s="159"/>
      <c r="I194" s="159"/>
      <c r="J194" s="194"/>
      <c r="K194" s="164"/>
      <c r="M194" s="141"/>
      <c r="N194" s="141"/>
    </row>
    <row r="195" spans="1:14" x14ac:dyDescent="0.25">
      <c r="A195" s="15" t="s">
        <v>252</v>
      </c>
      <c r="B195" s="13" t="s">
        <v>347</v>
      </c>
      <c r="C195" s="11">
        <v>0</v>
      </c>
      <c r="D195" s="12">
        <v>0</v>
      </c>
      <c r="E195" s="16">
        <f t="shared" si="10"/>
        <v>0</v>
      </c>
      <c r="F195" s="159"/>
      <c r="G195" s="159"/>
      <c r="H195" s="159"/>
      <c r="I195" s="159"/>
      <c r="J195" s="194"/>
      <c r="K195" s="164"/>
      <c r="M195" s="141"/>
      <c r="N195" s="141"/>
    </row>
    <row r="196" spans="1:14" x14ac:dyDescent="0.25">
      <c r="A196" s="15" t="s">
        <v>253</v>
      </c>
      <c r="B196" s="13" t="s">
        <v>348</v>
      </c>
      <c r="C196" s="11">
        <v>0</v>
      </c>
      <c r="D196" s="12">
        <v>0</v>
      </c>
      <c r="E196" s="16">
        <f t="shared" si="10"/>
        <v>0</v>
      </c>
      <c r="F196" s="159"/>
      <c r="G196" s="159"/>
      <c r="H196" s="159"/>
      <c r="I196" s="159"/>
      <c r="J196" s="194"/>
      <c r="K196" s="164"/>
      <c r="M196" s="141"/>
      <c r="N196" s="141"/>
    </row>
    <row r="197" spans="1:14" x14ac:dyDescent="0.25">
      <c r="A197" s="25" t="s">
        <v>254</v>
      </c>
      <c r="B197" s="26" t="s">
        <v>255</v>
      </c>
      <c r="C197" s="31">
        <f>SUM(C198:C200)</f>
        <v>3</v>
      </c>
      <c r="D197" s="32"/>
      <c r="E197" s="46">
        <f>SUM(E198:E200)</f>
        <v>750000</v>
      </c>
      <c r="F197" s="159"/>
      <c r="G197" s="159"/>
      <c r="H197" s="159"/>
      <c r="I197" s="159"/>
      <c r="J197" s="209"/>
      <c r="K197" s="170"/>
      <c r="M197" s="142"/>
      <c r="N197" s="142"/>
    </row>
    <row r="198" spans="1:14" x14ac:dyDescent="0.25">
      <c r="A198" s="15">
        <v>1654104001</v>
      </c>
      <c r="B198" s="13" t="s">
        <v>256</v>
      </c>
      <c r="C198" s="11">
        <v>0</v>
      </c>
      <c r="D198" s="12">
        <v>0</v>
      </c>
      <c r="E198" s="16">
        <v>0</v>
      </c>
      <c r="F198" s="159"/>
      <c r="G198" s="159"/>
      <c r="H198" s="159"/>
      <c r="I198" s="159"/>
      <c r="J198" s="194"/>
      <c r="K198" s="164"/>
      <c r="M198" s="141"/>
      <c r="N198" s="141"/>
    </row>
    <row r="199" spans="1:14" x14ac:dyDescent="0.25">
      <c r="A199" s="15">
        <v>1654104002</v>
      </c>
      <c r="B199" s="13" t="s">
        <v>257</v>
      </c>
      <c r="C199" s="11">
        <v>3</v>
      </c>
      <c r="D199" s="12">
        <v>250000</v>
      </c>
      <c r="E199" s="16">
        <f>C199*D199</f>
        <v>750000</v>
      </c>
      <c r="F199" s="159"/>
      <c r="G199" s="159"/>
      <c r="H199" s="159"/>
      <c r="I199" s="159"/>
      <c r="J199" s="194"/>
      <c r="K199" s="164"/>
      <c r="M199" s="141"/>
      <c r="N199" s="141"/>
    </row>
    <row r="200" spans="1:14" x14ac:dyDescent="0.25">
      <c r="A200" s="15">
        <v>1654104003</v>
      </c>
      <c r="B200" s="13" t="s">
        <v>235</v>
      </c>
      <c r="C200" s="11">
        <v>0</v>
      </c>
      <c r="D200" s="12">
        <v>0</v>
      </c>
      <c r="E200" s="16">
        <v>0</v>
      </c>
      <c r="F200" s="159"/>
      <c r="G200" s="159"/>
      <c r="H200" s="159"/>
      <c r="I200" s="159"/>
      <c r="J200" s="194"/>
      <c r="K200" s="164"/>
      <c r="M200" s="141"/>
      <c r="N200" s="141"/>
    </row>
    <row r="201" spans="1:14" x14ac:dyDescent="0.25">
      <c r="A201" s="36" t="s">
        <v>258</v>
      </c>
      <c r="B201" s="33" t="s">
        <v>349</v>
      </c>
      <c r="C201" s="90">
        <f>C202+C222</f>
        <v>33</v>
      </c>
      <c r="D201" s="91">
        <v>0</v>
      </c>
      <c r="E201" s="112">
        <f>E202+E222</f>
        <v>23079000</v>
      </c>
      <c r="F201" s="159"/>
      <c r="G201" s="159"/>
      <c r="H201" s="159"/>
      <c r="I201" s="159"/>
      <c r="J201" s="223"/>
      <c r="K201" s="224"/>
      <c r="M201" s="151"/>
      <c r="N201" s="152"/>
    </row>
    <row r="202" spans="1:14" x14ac:dyDescent="0.25">
      <c r="A202" s="25" t="s">
        <v>259</v>
      </c>
      <c r="B202" s="26" t="s">
        <v>260</v>
      </c>
      <c r="C202" s="47">
        <f>SUM(C203:C221)</f>
        <v>14</v>
      </c>
      <c r="D202" s="48">
        <v>0</v>
      </c>
      <c r="E202" s="98">
        <f>SUM(E203:E221)</f>
        <v>10500000</v>
      </c>
      <c r="F202" s="159"/>
      <c r="G202" s="159"/>
      <c r="H202" s="159"/>
      <c r="I202" s="159"/>
      <c r="J202" s="209"/>
      <c r="K202" s="167"/>
      <c r="M202" s="153"/>
      <c r="N202" s="153"/>
    </row>
    <row r="203" spans="1:14" x14ac:dyDescent="0.25">
      <c r="A203" s="15">
        <v>1660101001</v>
      </c>
      <c r="B203" s="13" t="s">
        <v>350</v>
      </c>
      <c r="C203" s="11">
        <v>0</v>
      </c>
      <c r="D203" s="12">
        <v>0</v>
      </c>
      <c r="E203" s="16">
        <f t="shared" ref="E203:E221" si="11">C203*D203</f>
        <v>0</v>
      </c>
      <c r="F203" s="159"/>
      <c r="G203" s="159"/>
      <c r="H203" s="159"/>
      <c r="I203" s="159"/>
      <c r="J203" s="194"/>
      <c r="K203" s="164"/>
      <c r="M203" s="141"/>
      <c r="N203" s="141"/>
    </row>
    <row r="204" spans="1:14" x14ac:dyDescent="0.25">
      <c r="A204" s="15">
        <v>1660101002</v>
      </c>
      <c r="B204" s="13" t="s">
        <v>261</v>
      </c>
      <c r="C204" s="11"/>
      <c r="D204" s="12"/>
      <c r="E204" s="16">
        <f t="shared" si="11"/>
        <v>0</v>
      </c>
      <c r="F204" s="159"/>
      <c r="G204" s="159"/>
      <c r="H204" s="159"/>
      <c r="I204" s="159"/>
      <c r="J204" s="194"/>
      <c r="K204" s="164"/>
      <c r="M204" s="141"/>
      <c r="N204" s="141"/>
    </row>
    <row r="205" spans="1:14" x14ac:dyDescent="0.25">
      <c r="A205" s="15">
        <v>1660101003</v>
      </c>
      <c r="B205" s="13" t="s">
        <v>262</v>
      </c>
      <c r="C205" s="11">
        <v>5</v>
      </c>
      <c r="D205" s="12">
        <v>300000</v>
      </c>
      <c r="E205" s="16">
        <f t="shared" si="11"/>
        <v>1500000</v>
      </c>
      <c r="F205" s="159"/>
      <c r="G205" s="159"/>
      <c r="H205" s="159"/>
      <c r="I205" s="159"/>
      <c r="J205" s="194"/>
      <c r="K205" s="164"/>
      <c r="M205" s="141"/>
      <c r="N205" s="141"/>
    </row>
    <row r="206" spans="1:14" x14ac:dyDescent="0.25">
      <c r="A206" s="15">
        <v>1660101004</v>
      </c>
      <c r="B206" s="13" t="s">
        <v>263</v>
      </c>
      <c r="C206" s="11">
        <v>1</v>
      </c>
      <c r="D206" s="12">
        <v>4000000</v>
      </c>
      <c r="E206" s="16">
        <f t="shared" si="11"/>
        <v>4000000</v>
      </c>
      <c r="F206" s="159"/>
      <c r="G206" s="159"/>
      <c r="H206" s="159"/>
      <c r="I206" s="159"/>
      <c r="J206" s="194"/>
      <c r="K206" s="164"/>
      <c r="M206" s="141"/>
      <c r="N206" s="141"/>
    </row>
    <row r="207" spans="1:14" x14ac:dyDescent="0.25">
      <c r="A207" s="15">
        <v>1660101005</v>
      </c>
      <c r="B207" s="13" t="s">
        <v>264</v>
      </c>
      <c r="C207" s="11">
        <v>0</v>
      </c>
      <c r="D207" s="12">
        <v>0</v>
      </c>
      <c r="E207" s="16">
        <f t="shared" si="11"/>
        <v>0</v>
      </c>
      <c r="F207" s="159"/>
      <c r="G207" s="159"/>
      <c r="H207" s="159"/>
      <c r="I207" s="159"/>
      <c r="J207" s="194"/>
      <c r="K207" s="164"/>
      <c r="M207" s="141"/>
      <c r="N207" s="141"/>
    </row>
    <row r="208" spans="1:14" x14ac:dyDescent="0.25">
      <c r="A208" s="15">
        <v>1660101006</v>
      </c>
      <c r="B208" s="13" t="s">
        <v>417</v>
      </c>
      <c r="C208" s="11">
        <v>0</v>
      </c>
      <c r="D208" s="12">
        <v>0</v>
      </c>
      <c r="E208" s="16">
        <f t="shared" si="11"/>
        <v>0</v>
      </c>
      <c r="F208" s="159"/>
      <c r="G208" s="159"/>
      <c r="H208" s="159"/>
      <c r="I208" s="159">
        <v>1</v>
      </c>
      <c r="J208" s="194">
        <v>1149976</v>
      </c>
      <c r="K208" s="164">
        <v>1149976</v>
      </c>
      <c r="M208" s="141"/>
      <c r="N208" s="141"/>
    </row>
    <row r="209" spans="1:14" x14ac:dyDescent="0.25">
      <c r="A209" s="15">
        <v>1660101007</v>
      </c>
      <c r="B209" s="13" t="s">
        <v>266</v>
      </c>
      <c r="C209" s="11">
        <v>0</v>
      </c>
      <c r="D209" s="12">
        <v>0</v>
      </c>
      <c r="E209" s="16">
        <f t="shared" si="11"/>
        <v>0</v>
      </c>
      <c r="F209" s="159"/>
      <c r="G209" s="159"/>
      <c r="H209" s="159"/>
      <c r="I209" s="159"/>
      <c r="J209" s="194"/>
      <c r="K209" s="164"/>
      <c r="M209" s="141"/>
      <c r="N209" s="141"/>
    </row>
    <row r="210" spans="1:14" x14ac:dyDescent="0.25">
      <c r="A210" s="15">
        <v>1660101008</v>
      </c>
      <c r="B210" s="13" t="s">
        <v>351</v>
      </c>
      <c r="C210" s="11">
        <v>0</v>
      </c>
      <c r="D210" s="12">
        <v>0</v>
      </c>
      <c r="E210" s="16">
        <f t="shared" si="11"/>
        <v>0</v>
      </c>
      <c r="F210" s="159"/>
      <c r="G210" s="159"/>
      <c r="H210" s="159"/>
      <c r="I210" s="159"/>
      <c r="J210" s="194"/>
      <c r="K210" s="164"/>
      <c r="M210" s="141"/>
      <c r="N210" s="141"/>
    </row>
    <row r="211" spans="1:14" x14ac:dyDescent="0.25">
      <c r="A211" s="15">
        <v>1660101009</v>
      </c>
      <c r="B211" s="13" t="s">
        <v>352</v>
      </c>
      <c r="C211" s="11">
        <v>0</v>
      </c>
      <c r="D211" s="12">
        <v>0</v>
      </c>
      <c r="E211" s="16">
        <f t="shared" si="11"/>
        <v>0</v>
      </c>
      <c r="F211" s="159"/>
      <c r="G211" s="159"/>
      <c r="H211" s="159"/>
      <c r="I211" s="159"/>
      <c r="J211" s="194"/>
      <c r="K211" s="164"/>
      <c r="M211" s="141"/>
      <c r="N211" s="141"/>
    </row>
    <row r="212" spans="1:14" x14ac:dyDescent="0.25">
      <c r="A212" s="15">
        <v>1660101010</v>
      </c>
      <c r="B212" s="13" t="s">
        <v>293</v>
      </c>
      <c r="C212" s="11">
        <v>0</v>
      </c>
      <c r="D212" s="12">
        <v>0</v>
      </c>
      <c r="E212" s="16">
        <f t="shared" si="11"/>
        <v>0</v>
      </c>
      <c r="F212" s="159">
        <v>2</v>
      </c>
      <c r="G212" s="159">
        <f>2782000+968400+1674405</f>
        <v>5424805</v>
      </c>
      <c r="H212" s="159">
        <f>G212</f>
        <v>5424805</v>
      </c>
      <c r="I212" s="159"/>
      <c r="J212" s="194"/>
      <c r="K212" s="164"/>
      <c r="M212" s="141" t="s">
        <v>414</v>
      </c>
      <c r="N212" s="141" t="s">
        <v>416</v>
      </c>
    </row>
    <row r="213" spans="1:14" x14ac:dyDescent="0.25">
      <c r="A213" s="15">
        <v>1660101011</v>
      </c>
      <c r="B213" s="13" t="s">
        <v>267</v>
      </c>
      <c r="C213" s="11">
        <v>0</v>
      </c>
      <c r="D213" s="12">
        <v>0</v>
      </c>
      <c r="E213" s="16">
        <f t="shared" si="11"/>
        <v>0</v>
      </c>
      <c r="F213" s="159"/>
      <c r="G213" s="159"/>
      <c r="H213" s="159"/>
      <c r="I213" s="159"/>
      <c r="J213" s="194"/>
      <c r="K213" s="164"/>
      <c r="M213" s="141"/>
      <c r="N213" s="141"/>
    </row>
    <row r="214" spans="1:14" x14ac:dyDescent="0.25">
      <c r="A214" s="15">
        <v>1660101012</v>
      </c>
      <c r="B214" s="13" t="s">
        <v>268</v>
      </c>
      <c r="C214" s="11">
        <v>0</v>
      </c>
      <c r="D214" s="12">
        <v>0</v>
      </c>
      <c r="E214" s="16">
        <f t="shared" si="11"/>
        <v>0</v>
      </c>
      <c r="F214" s="159"/>
      <c r="G214" s="159"/>
      <c r="H214" s="159"/>
      <c r="I214" s="159"/>
      <c r="J214" s="194"/>
      <c r="K214" s="164"/>
      <c r="M214" s="141"/>
      <c r="N214" s="141"/>
    </row>
    <row r="215" spans="1:14" ht="24" x14ac:dyDescent="0.25">
      <c r="A215" s="15">
        <v>1660101013</v>
      </c>
      <c r="B215" s="13" t="s">
        <v>269</v>
      </c>
      <c r="C215" s="11">
        <v>0</v>
      </c>
      <c r="D215" s="12">
        <v>0</v>
      </c>
      <c r="E215" s="16">
        <f t="shared" si="11"/>
        <v>0</v>
      </c>
      <c r="F215" s="159"/>
      <c r="G215" s="159"/>
      <c r="H215" s="159"/>
      <c r="I215" s="159"/>
      <c r="J215" s="194"/>
      <c r="K215" s="164"/>
      <c r="M215" s="141"/>
      <c r="N215" s="141"/>
    </row>
    <row r="216" spans="1:14" ht="36" x14ac:dyDescent="0.25">
      <c r="A216" s="15">
        <v>1660101014</v>
      </c>
      <c r="B216" s="13" t="s">
        <v>270</v>
      </c>
      <c r="C216" s="11">
        <v>0</v>
      </c>
      <c r="D216" s="12">
        <v>0</v>
      </c>
      <c r="E216" s="16">
        <f t="shared" si="11"/>
        <v>0</v>
      </c>
      <c r="F216" s="159"/>
      <c r="G216" s="159"/>
      <c r="H216" s="159"/>
      <c r="I216" s="159"/>
      <c r="J216" s="194"/>
      <c r="K216" s="164"/>
      <c r="M216" s="141"/>
      <c r="N216" s="141"/>
    </row>
    <row r="217" spans="1:14" ht="24" x14ac:dyDescent="0.25">
      <c r="A217" s="15">
        <v>1660101015</v>
      </c>
      <c r="B217" s="13" t="s">
        <v>353</v>
      </c>
      <c r="C217" s="11">
        <v>8</v>
      </c>
      <c r="D217" s="12">
        <v>625000</v>
      </c>
      <c r="E217" s="16">
        <f t="shared" si="11"/>
        <v>5000000</v>
      </c>
      <c r="F217" s="159">
        <v>5</v>
      </c>
      <c r="G217" s="159">
        <f>213150*2+65415*2+43400*2+73950*2+352350*2+165760</f>
        <v>1662290</v>
      </c>
      <c r="H217" s="159">
        <f>G217</f>
        <v>1662290</v>
      </c>
      <c r="I217" s="228"/>
      <c r="J217" s="231"/>
      <c r="K217" s="232"/>
      <c r="M217" s="141"/>
      <c r="N217" s="141"/>
    </row>
    <row r="218" spans="1:14" ht="24" x14ac:dyDescent="0.25">
      <c r="A218" s="15">
        <v>1660101016</v>
      </c>
      <c r="B218" s="13" t="s">
        <v>354</v>
      </c>
      <c r="C218" s="11">
        <v>0</v>
      </c>
      <c r="D218" s="12">
        <v>0</v>
      </c>
      <c r="E218" s="16">
        <f t="shared" si="11"/>
        <v>0</v>
      </c>
      <c r="F218" s="159"/>
      <c r="G218" s="159"/>
      <c r="H218" s="159"/>
      <c r="I218" s="159"/>
      <c r="J218" s="194"/>
      <c r="K218" s="164"/>
      <c r="M218" s="141"/>
      <c r="N218" s="141"/>
    </row>
    <row r="219" spans="1:14" ht="24" x14ac:dyDescent="0.25">
      <c r="A219" s="15">
        <v>1660101017</v>
      </c>
      <c r="B219" s="13" t="s">
        <v>322</v>
      </c>
      <c r="C219" s="11">
        <v>0</v>
      </c>
      <c r="D219" s="12">
        <v>0</v>
      </c>
      <c r="E219" s="16">
        <f t="shared" si="11"/>
        <v>0</v>
      </c>
      <c r="F219" s="159"/>
      <c r="G219" s="159"/>
      <c r="H219" s="159"/>
      <c r="I219" s="159"/>
      <c r="J219" s="194"/>
      <c r="K219" s="164"/>
      <c r="M219" s="141"/>
      <c r="N219" s="141"/>
    </row>
    <row r="220" spans="1:14" ht="24" x14ac:dyDescent="0.25">
      <c r="A220" s="15">
        <v>1660101018</v>
      </c>
      <c r="B220" s="13" t="s">
        <v>323</v>
      </c>
      <c r="C220" s="11">
        <v>0</v>
      </c>
      <c r="D220" s="12">
        <v>0</v>
      </c>
      <c r="E220" s="16">
        <f t="shared" si="11"/>
        <v>0</v>
      </c>
      <c r="F220" s="159"/>
      <c r="G220" s="159"/>
      <c r="H220" s="159"/>
      <c r="I220" s="159"/>
      <c r="J220" s="194"/>
      <c r="K220" s="164"/>
      <c r="M220" s="141"/>
      <c r="N220" s="141"/>
    </row>
    <row r="221" spans="1:14" x14ac:dyDescent="0.25">
      <c r="A221" s="15">
        <v>1660101019</v>
      </c>
      <c r="B221" s="13" t="s">
        <v>324</v>
      </c>
      <c r="C221" s="11">
        <v>0</v>
      </c>
      <c r="D221" s="12">
        <v>0</v>
      </c>
      <c r="E221" s="16">
        <f t="shared" si="11"/>
        <v>0</v>
      </c>
      <c r="F221" s="159"/>
      <c r="G221" s="159"/>
      <c r="H221" s="159"/>
      <c r="I221" s="159"/>
      <c r="J221" s="194"/>
      <c r="K221" s="164"/>
      <c r="M221" s="141"/>
      <c r="N221" s="141"/>
    </row>
    <row r="222" spans="1:14" x14ac:dyDescent="0.25">
      <c r="A222" s="25" t="s">
        <v>271</v>
      </c>
      <c r="B222" s="26" t="s">
        <v>272</v>
      </c>
      <c r="C222" s="31">
        <f>C223</f>
        <v>19</v>
      </c>
      <c r="D222" s="32">
        <v>0</v>
      </c>
      <c r="E222" s="46">
        <f>E223</f>
        <v>12579000</v>
      </c>
      <c r="F222" s="159"/>
      <c r="G222" s="159"/>
      <c r="H222" s="159"/>
      <c r="I222" s="159"/>
      <c r="J222" s="209"/>
      <c r="K222" s="170"/>
      <c r="M222" s="143"/>
      <c r="N222" s="142"/>
    </row>
    <row r="223" spans="1:14" ht="24" x14ac:dyDescent="0.25">
      <c r="A223" s="15" t="s">
        <v>273</v>
      </c>
      <c r="B223" s="39" t="s">
        <v>274</v>
      </c>
      <c r="C223" s="11">
        <f>4+4+1+10</f>
        <v>19</v>
      </c>
      <c r="D223" s="12">
        <v>0</v>
      </c>
      <c r="E223" s="16">
        <v>12579000</v>
      </c>
      <c r="F223" s="159"/>
      <c r="G223" s="159"/>
      <c r="H223" s="159"/>
      <c r="I223" s="159">
        <v>1</v>
      </c>
      <c r="J223" s="216">
        <v>558000</v>
      </c>
      <c r="K223" s="164">
        <v>558000</v>
      </c>
      <c r="M223" s="141"/>
      <c r="N223" s="141"/>
    </row>
    <row r="224" spans="1:14" ht="18.75" x14ac:dyDescent="0.3">
      <c r="A224" s="49"/>
      <c r="B224" s="61" t="s">
        <v>275</v>
      </c>
      <c r="C224" s="138">
        <f>C14+C26+C180+C201</f>
        <v>918</v>
      </c>
      <c r="D224" s="139"/>
      <c r="E224" s="67">
        <f>E14+E26+E180+E201</f>
        <v>72251125</v>
      </c>
      <c r="F224" s="188">
        <f>SUM(F14:F223)</f>
        <v>3077</v>
      </c>
      <c r="G224" s="188"/>
      <c r="H224" s="188">
        <f t="shared" ref="H224:I224" si="12">SUM(H14:H223)</f>
        <v>37075799.670000002</v>
      </c>
      <c r="I224" s="188">
        <f t="shared" si="12"/>
        <v>31</v>
      </c>
      <c r="J224" s="188"/>
      <c r="K224" s="188">
        <f>SUM(K14:K223)</f>
        <v>1957280.85</v>
      </c>
      <c r="M224" s="9"/>
      <c r="N224" s="100"/>
    </row>
    <row r="225" spans="1:14" ht="18.75" x14ac:dyDescent="0.3">
      <c r="B225" s="154"/>
      <c r="C225" s="157"/>
      <c r="D225" s="158"/>
      <c r="E225" s="52"/>
      <c r="J225" s="4"/>
      <c r="K225" s="154"/>
      <c r="M225" s="9"/>
      <c r="N225" s="100"/>
    </row>
    <row r="226" spans="1:14" x14ac:dyDescent="0.25">
      <c r="A226"/>
      <c r="B226" s="155" t="s">
        <v>405</v>
      </c>
      <c r="C226" s="156"/>
    </row>
    <row r="227" spans="1:14" ht="18.75" x14ac:dyDescent="0.3">
      <c r="A227" s="10">
        <v>19907</v>
      </c>
      <c r="B227" s="155" t="s">
        <v>418</v>
      </c>
    </row>
    <row r="228" spans="1:14" ht="18.75" x14ac:dyDescent="0.3">
      <c r="A228" s="51"/>
      <c r="B228" s="10"/>
      <c r="C228" s="17"/>
      <c r="D228" s="53"/>
      <c r="E228" s="51"/>
      <c r="H228" s="101"/>
      <c r="L228" s="50"/>
    </row>
    <row r="229" spans="1:14" ht="42.75" customHeight="1" x14ac:dyDescent="0.3">
      <c r="A229" s="10"/>
      <c r="B229" s="10" t="s">
        <v>428</v>
      </c>
      <c r="C229" s="17"/>
      <c r="D229" s="53"/>
      <c r="E229" s="52"/>
      <c r="L229" s="50"/>
    </row>
    <row r="230" spans="1:14" x14ac:dyDescent="0.25">
      <c r="A230" s="96"/>
      <c r="B230" s="97"/>
      <c r="C230" s="49"/>
      <c r="D230" s="14"/>
      <c r="E230" s="14"/>
    </row>
    <row r="233" spans="1:14" ht="15" customHeight="1" x14ac:dyDescent="0.25"/>
    <row r="236" spans="1:14" ht="15" customHeight="1" x14ac:dyDescent="0.25"/>
    <row r="238" spans="1:14" ht="49.5" customHeight="1" x14ac:dyDescent="0.25"/>
    <row r="239" spans="1:14" ht="51.75" customHeight="1" x14ac:dyDescent="0.25"/>
    <row r="240" spans="1:14" ht="51.75" customHeight="1" x14ac:dyDescent="0.25"/>
    <row r="241" spans="1:6" ht="29.25" customHeight="1" x14ac:dyDescent="0.25">
      <c r="A241" s="4" t="s">
        <v>358</v>
      </c>
      <c r="C241" s="49">
        <v>1</v>
      </c>
      <c r="D241" s="14" t="s">
        <v>362</v>
      </c>
      <c r="E241" s="14"/>
    </row>
    <row r="242" spans="1:6" x14ac:dyDescent="0.25">
      <c r="C242" s="49"/>
      <c r="D242" s="14"/>
      <c r="E242" s="14"/>
    </row>
    <row r="243" spans="1:6" ht="15" customHeight="1" x14ac:dyDescent="0.25">
      <c r="A243" s="93" t="s">
        <v>359</v>
      </c>
      <c r="B243" s="94"/>
      <c r="C243" s="95">
        <v>1</v>
      </c>
      <c r="D243" s="14" t="s">
        <v>363</v>
      </c>
      <c r="E243" s="14" t="s">
        <v>356</v>
      </c>
    </row>
    <row r="244" spans="1:6" ht="15" customHeight="1" x14ac:dyDescent="0.25">
      <c r="A244" s="93"/>
      <c r="B244" s="94"/>
      <c r="C244" s="95"/>
      <c r="D244" s="14"/>
      <c r="E244" s="14"/>
    </row>
    <row r="245" spans="1:6" x14ac:dyDescent="0.25">
      <c r="A245" s="93"/>
      <c r="B245" s="94"/>
      <c r="C245" s="95"/>
      <c r="D245" s="14"/>
      <c r="E245" s="14"/>
    </row>
    <row r="246" spans="1:6" ht="75" x14ac:dyDescent="0.25">
      <c r="A246" s="93" t="s">
        <v>357</v>
      </c>
      <c r="B246" s="94"/>
      <c r="C246" s="49"/>
      <c r="D246" s="14"/>
      <c r="E246" s="14"/>
    </row>
    <row r="247" spans="1:6" x14ac:dyDescent="0.25">
      <c r="A247" s="94"/>
      <c r="B247" s="94"/>
      <c r="C247" s="49">
        <v>1</v>
      </c>
      <c r="D247" s="14" t="s">
        <v>364</v>
      </c>
      <c r="E247" s="14"/>
    </row>
    <row r="248" spans="1:6" ht="165" x14ac:dyDescent="0.25">
      <c r="A248" s="93" t="s">
        <v>360</v>
      </c>
      <c r="B248" s="107"/>
      <c r="C248" s="49">
        <v>1</v>
      </c>
      <c r="D248" s="14" t="s">
        <v>365</v>
      </c>
      <c r="E248" s="14"/>
    </row>
    <row r="249" spans="1:6" ht="135" x14ac:dyDescent="0.25">
      <c r="A249" s="93" t="s">
        <v>361</v>
      </c>
      <c r="B249" s="94"/>
      <c r="C249" s="4">
        <v>1</v>
      </c>
      <c r="D249" s="9" t="s">
        <v>366</v>
      </c>
    </row>
    <row r="250" spans="1:6" x14ac:dyDescent="0.25">
      <c r="A250" s="93"/>
      <c r="B250" s="94" t="s">
        <v>375</v>
      </c>
      <c r="D250" s="52">
        <f>(100000+20000+30000+150000)*13000</f>
        <v>3900000000</v>
      </c>
      <c r="E250" s="9">
        <f>+D255+D250+2000000000</f>
        <v>68164000000</v>
      </c>
      <c r="F250" s="101">
        <f>+E250-50000000000</f>
        <v>18164000000</v>
      </c>
    </row>
    <row r="251" spans="1:6" ht="45" x14ac:dyDescent="0.25">
      <c r="A251" s="93" t="s">
        <v>368</v>
      </c>
      <c r="B251" s="94"/>
      <c r="C251" s="4">
        <v>1</v>
      </c>
      <c r="D251" s="9" t="s">
        <v>367</v>
      </c>
      <c r="E251" s="9">
        <v>69464000000</v>
      </c>
    </row>
    <row r="252" spans="1:6" x14ac:dyDescent="0.25">
      <c r="A252" s="4" t="s">
        <v>369</v>
      </c>
      <c r="C252" s="4">
        <v>1</v>
      </c>
      <c r="D252" s="9" t="s">
        <v>370</v>
      </c>
      <c r="E252" s="9">
        <f>+E251-E250</f>
        <v>1300000000</v>
      </c>
    </row>
    <row r="253" spans="1:6" ht="75" x14ac:dyDescent="0.25">
      <c r="A253" s="93" t="s">
        <v>371</v>
      </c>
      <c r="B253" s="94"/>
      <c r="C253" s="4">
        <v>1</v>
      </c>
      <c r="D253" s="9" t="s">
        <v>372</v>
      </c>
    </row>
    <row r="254" spans="1:6" ht="75" x14ac:dyDescent="0.25">
      <c r="A254" s="93" t="s">
        <v>373</v>
      </c>
      <c r="B254" s="94"/>
      <c r="C254" s="4">
        <v>1</v>
      </c>
      <c r="D254" s="9" t="s">
        <v>374</v>
      </c>
    </row>
    <row r="255" spans="1:6" x14ac:dyDescent="0.25">
      <c r="B255" t="s">
        <v>275</v>
      </c>
      <c r="D255" s="9">
        <f>4000000000+264000000+8000000000+50000000000</f>
        <v>62264000000</v>
      </c>
    </row>
    <row r="257" spans="5:5" x14ac:dyDescent="0.25">
      <c r="E257" s="9">
        <f>+D255+D250+2000000</f>
        <v>66166000000</v>
      </c>
    </row>
  </sheetData>
  <autoFilter ref="F1:F229" xr:uid="{00000000-0001-0000-1700-000000000000}"/>
  <mergeCells count="2">
    <mergeCell ref="A8:E8"/>
    <mergeCell ref="A9:E9"/>
  </mergeCells>
  <phoneticPr fontId="33" type="noConversion"/>
  <pageMargins left="0.39370078740157483" right="0.39370078740157483" top="0.39370078740157483" bottom="0.39370078740157483" header="0.31496062992125984" footer="0.31496062992125984"/>
  <pageSetup paperSize="9" scale="45" fitToHeight="100" orientation="portrait" r:id="rId1"/>
  <rowBreaks count="1" manualBreakCount="1">
    <brk id="158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34"/>
  <sheetViews>
    <sheetView topLeftCell="A8" zoomScaleNormal="100" workbookViewId="0">
      <selection activeCell="H26" sqref="H26:J26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7.25" hidden="1" customHeight="1" x14ac:dyDescent="0.25">
      <c r="A4" s="102"/>
      <c r="B4" s="93"/>
      <c r="C4" s="5"/>
      <c r="D4" s="104"/>
      <c r="E4" s="104"/>
    </row>
    <row r="5" spans="1:11" ht="4.5" hidden="1" customHeight="1" x14ac:dyDescent="0.25">
      <c r="A5" s="1"/>
      <c r="B5" s="1"/>
      <c r="C5" s="5"/>
      <c r="D5" s="7"/>
      <c r="E5" s="8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2.25" customHeight="1" x14ac:dyDescent="0.25">
      <c r="A9" s="237" t="s">
        <v>382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22" t="s">
        <v>346</v>
      </c>
      <c r="F13" s="20" t="s">
        <v>344</v>
      </c>
      <c r="G13" s="21" t="s">
        <v>345</v>
      </c>
      <c r="H13" s="22" t="s">
        <v>346</v>
      </c>
      <c r="I13" s="20" t="s">
        <v>344</v>
      </c>
      <c r="J13" s="21" t="s">
        <v>345</v>
      </c>
      <c r="K13" s="22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09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4">
        <f>C16</f>
        <v>1</v>
      </c>
      <c r="D15" s="43"/>
      <c r="E15" s="43">
        <f>E16+E26</f>
        <v>104000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f>SUM(C17:C25)</f>
        <v>1</v>
      </c>
      <c r="D16" s="28">
        <v>0</v>
      </c>
      <c r="E16" s="28">
        <f>SUM(E17:E25)</f>
        <v>97000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/>
      <c r="D17" s="12"/>
      <c r="E17" s="16">
        <f>C17*D17</f>
        <v>0</v>
      </c>
      <c r="F17" s="159">
        <v>1</v>
      </c>
      <c r="G17" s="159">
        <v>155231</v>
      </c>
      <c r="H17" s="159">
        <v>155231</v>
      </c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>
        <v>1</v>
      </c>
      <c r="D18" s="12">
        <v>97000</v>
      </c>
      <c r="E18" s="16">
        <f t="shared" ref="E18:E25" si="0">C18*D18</f>
        <v>97000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11">
        <v>0</v>
      </c>
      <c r="D19" s="12">
        <v>0</v>
      </c>
      <c r="E19" s="16">
        <f t="shared" si="0"/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>
        <v>0</v>
      </c>
      <c r="D20" s="12">
        <v>0</v>
      </c>
      <c r="E20" s="16">
        <f t="shared" si="0"/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16">
        <f t="shared" si="0"/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>
        <v>0</v>
      </c>
      <c r="D22" s="12">
        <v>0</v>
      </c>
      <c r="E22" s="16">
        <f t="shared" si="0"/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16">
        <f t="shared" si="0"/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>
        <v>0</v>
      </c>
      <c r="D24" s="12">
        <v>0</v>
      </c>
      <c r="E24" s="16">
        <f t="shared" si="0"/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>
        <v>0</v>
      </c>
      <c r="D25" s="12"/>
      <c r="E25" s="16">
        <f t="shared" si="0"/>
        <v>0</v>
      </c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1</v>
      </c>
      <c r="D26" s="71">
        <v>7000</v>
      </c>
      <c r="E26" s="72">
        <f>C26*D26</f>
        <v>7000</v>
      </c>
      <c r="F26" s="159">
        <v>2</v>
      </c>
      <c r="G26" s="159">
        <f>6750+6380</f>
        <v>13130</v>
      </c>
      <c r="H26" s="159">
        <f>G26</f>
        <v>13130</v>
      </c>
      <c r="I26" s="159">
        <v>1</v>
      </c>
      <c r="J26" s="159">
        <v>6835</v>
      </c>
      <c r="K26" s="159">
        <v>6835</v>
      </c>
    </row>
    <row r="27" spans="1:11" ht="25.5" x14ac:dyDescent="0.25">
      <c r="A27" s="41" t="s">
        <v>12</v>
      </c>
      <c r="B27" s="42" t="s">
        <v>13</v>
      </c>
      <c r="C27" s="63">
        <f>C28+C62+C88+C95+C109+C135+C172</f>
        <v>159</v>
      </c>
      <c r="D27" s="43">
        <v>0</v>
      </c>
      <c r="E27" s="110">
        <f>E28+E62+E88+E95+E109+E135+E172</f>
        <v>828200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29">
        <f>SUM(C29:C61)</f>
        <v>57</v>
      </c>
      <c r="D28" s="28">
        <v>0</v>
      </c>
      <c r="E28" s="55">
        <f>SUM(E29:E61)</f>
        <v>197650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68" t="s">
        <v>376</v>
      </c>
      <c r="D29" s="119">
        <v>2300</v>
      </c>
      <c r="E29" s="16">
        <f>C29*D29</f>
        <v>23000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68" t="s">
        <v>376</v>
      </c>
      <c r="D30" s="119">
        <v>2300</v>
      </c>
      <c r="E30" s="16">
        <f t="shared" ref="E30:E93" si="1">C30*D30</f>
        <v>23000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68" t="s">
        <v>377</v>
      </c>
      <c r="D31" s="119">
        <v>1600</v>
      </c>
      <c r="E31" s="16">
        <f t="shared" si="1"/>
        <v>8000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68" t="s">
        <v>376</v>
      </c>
      <c r="D32" s="119">
        <v>1200</v>
      </c>
      <c r="E32" s="16">
        <f t="shared" si="1"/>
        <v>12000</v>
      </c>
      <c r="F32" s="159"/>
      <c r="G32" s="159"/>
      <c r="H32" s="159"/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68">
        <v>5</v>
      </c>
      <c r="D33" s="119">
        <v>600</v>
      </c>
      <c r="E33" s="16">
        <f t="shared" si="1"/>
        <v>3000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68">
        <v>10</v>
      </c>
      <c r="D34" s="119">
        <v>2200</v>
      </c>
      <c r="E34" s="16">
        <f t="shared" si="1"/>
        <v>22000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69">
        <v>10</v>
      </c>
      <c r="D35" s="119">
        <v>400</v>
      </c>
      <c r="E35" s="16">
        <f t="shared" si="1"/>
        <v>4000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69">
        <v>5</v>
      </c>
      <c r="D36" s="119">
        <v>2500</v>
      </c>
      <c r="E36" s="16">
        <f t="shared" si="1"/>
        <v>12500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69">
        <v>3</v>
      </c>
      <c r="D37" s="119">
        <v>2200</v>
      </c>
      <c r="E37" s="16">
        <f t="shared" si="1"/>
        <v>6600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69">
        <v>1</v>
      </c>
      <c r="D38" s="119">
        <v>5500</v>
      </c>
      <c r="E38" s="16">
        <f t="shared" si="1"/>
        <v>5500</v>
      </c>
      <c r="F38" s="159"/>
      <c r="G38" s="159"/>
      <c r="H38" s="159"/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68" t="s">
        <v>376</v>
      </c>
      <c r="D39" s="119">
        <v>1700</v>
      </c>
      <c r="E39" s="16">
        <f t="shared" si="1"/>
        <v>17000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69">
        <v>10</v>
      </c>
      <c r="D40" s="119">
        <v>2200</v>
      </c>
      <c r="E40" s="16">
        <f t="shared" si="1"/>
        <v>22000</v>
      </c>
      <c r="F40" s="159"/>
      <c r="G40" s="159"/>
      <c r="H40" s="159"/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68" t="s">
        <v>1</v>
      </c>
      <c r="D41" s="119">
        <v>1200</v>
      </c>
      <c r="E41" s="16">
        <f t="shared" si="1"/>
        <v>2400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68" t="s">
        <v>1</v>
      </c>
      <c r="D42" s="119">
        <v>3400</v>
      </c>
      <c r="E42" s="16">
        <f t="shared" si="1"/>
        <v>6800</v>
      </c>
      <c r="F42" s="159"/>
      <c r="G42" s="159"/>
      <c r="H42" s="159"/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68" t="s">
        <v>0</v>
      </c>
      <c r="D43" s="119">
        <v>750</v>
      </c>
      <c r="E43" s="16">
        <f t="shared" si="1"/>
        <v>750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68">
        <v>1</v>
      </c>
      <c r="D44" s="119">
        <v>6000</v>
      </c>
      <c r="E44" s="16">
        <f t="shared" si="1"/>
        <v>6000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68">
        <v>2</v>
      </c>
      <c r="D45" s="119">
        <v>1800</v>
      </c>
      <c r="E45" s="16">
        <f t="shared" si="1"/>
        <v>3600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69">
        <v>5</v>
      </c>
      <c r="D46" s="119">
        <v>700</v>
      </c>
      <c r="E46" s="16">
        <f t="shared" si="1"/>
        <v>3500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69"/>
      <c r="D47" s="119"/>
      <c r="E47" s="16">
        <f t="shared" si="1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69">
        <v>5</v>
      </c>
      <c r="D48" s="119">
        <v>2300</v>
      </c>
      <c r="E48" s="16">
        <f t="shared" si="1"/>
        <v>11500</v>
      </c>
      <c r="F48" s="159"/>
      <c r="G48" s="159"/>
      <c r="H48" s="159"/>
      <c r="I48" s="159"/>
      <c r="J48" s="159"/>
      <c r="K48" s="159"/>
    </row>
    <row r="49" spans="1:13" x14ac:dyDescent="0.25">
      <c r="A49" s="15">
        <v>1653501021</v>
      </c>
      <c r="B49" s="13" t="s">
        <v>33</v>
      </c>
      <c r="C49" s="69"/>
      <c r="D49" s="119"/>
      <c r="E49" s="16">
        <f t="shared" si="1"/>
        <v>0</v>
      </c>
      <c r="F49" s="159"/>
      <c r="G49" s="159"/>
      <c r="H49" s="159"/>
      <c r="I49" s="159"/>
      <c r="J49" s="159"/>
      <c r="K49" s="159"/>
    </row>
    <row r="50" spans="1:13" x14ac:dyDescent="0.25">
      <c r="A50" s="15">
        <v>1653501022</v>
      </c>
      <c r="B50" s="13" t="s">
        <v>34</v>
      </c>
      <c r="C50" s="68"/>
      <c r="D50" s="119"/>
      <c r="E50" s="16">
        <f t="shared" si="1"/>
        <v>0</v>
      </c>
      <c r="F50" s="159"/>
      <c r="G50" s="159"/>
      <c r="H50" s="159"/>
      <c r="I50" s="159"/>
      <c r="J50" s="159"/>
      <c r="K50" s="159"/>
    </row>
    <row r="51" spans="1:13" x14ac:dyDescent="0.25">
      <c r="A51" s="15">
        <v>1653501023</v>
      </c>
      <c r="B51" s="13" t="s">
        <v>36</v>
      </c>
      <c r="C51" s="69"/>
      <c r="D51" s="70"/>
      <c r="E51" s="16">
        <f t="shared" si="1"/>
        <v>0</v>
      </c>
      <c r="F51" s="159"/>
      <c r="G51" s="159"/>
      <c r="H51" s="159"/>
      <c r="I51" s="159"/>
      <c r="J51" s="159"/>
      <c r="K51" s="159"/>
    </row>
    <row r="52" spans="1:13" x14ac:dyDescent="0.25">
      <c r="A52" s="15">
        <v>1653501024</v>
      </c>
      <c r="B52" s="13" t="s">
        <v>37</v>
      </c>
      <c r="C52" s="69"/>
      <c r="D52" s="70"/>
      <c r="E52" s="16">
        <f t="shared" si="1"/>
        <v>0</v>
      </c>
      <c r="F52" s="159"/>
      <c r="G52" s="159"/>
      <c r="H52" s="159"/>
      <c r="I52" s="159"/>
      <c r="J52" s="159"/>
      <c r="K52" s="159"/>
    </row>
    <row r="53" spans="1:13" x14ac:dyDescent="0.25">
      <c r="A53" s="15">
        <v>1653501025</v>
      </c>
      <c r="B53" s="13" t="s">
        <v>38</v>
      </c>
      <c r="C53" s="69"/>
      <c r="D53" s="70"/>
      <c r="E53" s="16">
        <f t="shared" si="1"/>
        <v>0</v>
      </c>
      <c r="F53" s="159"/>
      <c r="G53" s="159"/>
      <c r="H53" s="159"/>
      <c r="I53" s="159"/>
      <c r="J53" s="159"/>
      <c r="K53" s="159"/>
    </row>
    <row r="54" spans="1:13" x14ac:dyDescent="0.25">
      <c r="A54" s="15">
        <v>1653501026</v>
      </c>
      <c r="B54" s="13" t="s">
        <v>39</v>
      </c>
      <c r="C54" s="69"/>
      <c r="D54" s="70"/>
      <c r="E54" s="16">
        <f t="shared" si="1"/>
        <v>0</v>
      </c>
      <c r="F54" s="159"/>
      <c r="G54" s="159"/>
      <c r="H54" s="159"/>
      <c r="I54" s="159"/>
      <c r="J54" s="159"/>
      <c r="K54" s="159"/>
    </row>
    <row r="55" spans="1:13" ht="24" x14ac:dyDescent="0.25">
      <c r="A55" s="15">
        <v>1653501027</v>
      </c>
      <c r="B55" s="13" t="s">
        <v>329</v>
      </c>
      <c r="C55" s="69"/>
      <c r="D55" s="119"/>
      <c r="E55" s="16">
        <f t="shared" si="1"/>
        <v>0</v>
      </c>
      <c r="F55" s="159"/>
      <c r="G55" s="159"/>
      <c r="H55" s="159"/>
      <c r="I55" s="159"/>
      <c r="J55" s="159"/>
      <c r="K55" s="159"/>
    </row>
    <row r="56" spans="1:13" x14ac:dyDescent="0.25">
      <c r="A56" s="15">
        <v>1653501028</v>
      </c>
      <c r="B56" s="13" t="s">
        <v>40</v>
      </c>
      <c r="C56" s="68" t="s">
        <v>378</v>
      </c>
      <c r="D56" s="119">
        <v>1500</v>
      </c>
      <c r="E56" s="16">
        <f t="shared" si="1"/>
        <v>4500</v>
      </c>
      <c r="F56" s="159"/>
      <c r="G56" s="159"/>
      <c r="H56" s="159"/>
      <c r="I56" s="159"/>
      <c r="J56" s="159"/>
      <c r="K56" s="159"/>
    </row>
    <row r="57" spans="1:13" x14ac:dyDescent="0.25">
      <c r="A57" s="15">
        <v>1653501029</v>
      </c>
      <c r="B57" s="13" t="s">
        <v>41</v>
      </c>
      <c r="C57" s="68"/>
      <c r="D57" s="119"/>
      <c r="E57" s="16">
        <f t="shared" si="1"/>
        <v>0</v>
      </c>
      <c r="F57" s="159"/>
      <c r="G57" s="159"/>
      <c r="H57" s="159"/>
      <c r="I57" s="159"/>
      <c r="J57" s="159"/>
      <c r="K57" s="159"/>
    </row>
    <row r="58" spans="1:13" x14ac:dyDescent="0.25">
      <c r="A58" s="15">
        <v>1653501030</v>
      </c>
      <c r="B58" s="13" t="s">
        <v>42</v>
      </c>
      <c r="C58" s="69"/>
      <c r="D58" s="70"/>
      <c r="E58" s="16">
        <f t="shared" si="1"/>
        <v>0</v>
      </c>
      <c r="F58" s="159"/>
      <c r="G58" s="159"/>
      <c r="H58" s="159"/>
      <c r="I58" s="159"/>
      <c r="J58" s="159"/>
      <c r="K58" s="159"/>
    </row>
    <row r="59" spans="1:13" x14ac:dyDescent="0.25">
      <c r="A59" s="15">
        <v>1653501031</v>
      </c>
      <c r="B59" s="13" t="s">
        <v>288</v>
      </c>
      <c r="C59" s="69"/>
      <c r="D59" s="119"/>
      <c r="E59" s="16">
        <f t="shared" si="1"/>
        <v>0</v>
      </c>
      <c r="F59" s="159"/>
      <c r="G59" s="159"/>
      <c r="H59" s="159"/>
      <c r="I59" s="159"/>
      <c r="J59" s="159"/>
      <c r="K59" s="159"/>
    </row>
    <row r="60" spans="1:13" x14ac:dyDescent="0.25">
      <c r="A60" s="15">
        <v>1653501032</v>
      </c>
      <c r="B60" s="13" t="s">
        <v>295</v>
      </c>
      <c r="C60" s="68"/>
      <c r="D60" s="119"/>
      <c r="E60" s="16">
        <f t="shared" si="1"/>
        <v>0</v>
      </c>
      <c r="F60" s="159"/>
      <c r="G60" s="159"/>
      <c r="H60" s="159"/>
      <c r="I60" s="159"/>
      <c r="J60" s="159"/>
      <c r="K60" s="159"/>
    </row>
    <row r="61" spans="1:13" x14ac:dyDescent="0.25">
      <c r="A61" s="15">
        <v>1653501033</v>
      </c>
      <c r="B61" s="13" t="s">
        <v>296</v>
      </c>
      <c r="C61" s="68"/>
      <c r="D61" s="119"/>
      <c r="E61" s="16">
        <f t="shared" si="1"/>
        <v>0</v>
      </c>
      <c r="F61" s="159"/>
      <c r="G61" s="159"/>
      <c r="H61" s="159"/>
      <c r="I61" s="159"/>
      <c r="J61" s="159"/>
      <c r="K61" s="159"/>
    </row>
    <row r="62" spans="1:13" ht="24" x14ac:dyDescent="0.25">
      <c r="A62" s="25" t="s">
        <v>43</v>
      </c>
      <c r="B62" s="26" t="s">
        <v>44</v>
      </c>
      <c r="C62" s="29">
        <f>SUM(C63:C87)</f>
        <v>36</v>
      </c>
      <c r="D62" s="28">
        <v>0</v>
      </c>
      <c r="E62" s="55">
        <f>SUM(E63:E87)</f>
        <v>210600</v>
      </c>
      <c r="F62" s="159"/>
      <c r="G62" s="159"/>
      <c r="H62" s="159"/>
      <c r="I62" s="159"/>
      <c r="J62" s="159"/>
      <c r="K62" s="159"/>
    </row>
    <row r="63" spans="1:13" x14ac:dyDescent="0.25">
      <c r="A63" s="15" t="s">
        <v>45</v>
      </c>
      <c r="B63" s="13" t="s">
        <v>46</v>
      </c>
      <c r="C63" s="11">
        <v>0</v>
      </c>
      <c r="D63" s="12">
        <v>0</v>
      </c>
      <c r="E63" s="16">
        <f t="shared" si="1"/>
        <v>0</v>
      </c>
      <c r="F63" s="159"/>
      <c r="G63" s="159"/>
      <c r="H63" s="159"/>
      <c r="I63" s="159"/>
      <c r="J63" s="159"/>
      <c r="K63" s="159"/>
    </row>
    <row r="64" spans="1:13" x14ac:dyDescent="0.25">
      <c r="A64" s="15" t="s">
        <v>47</v>
      </c>
      <c r="B64" s="13" t="s">
        <v>48</v>
      </c>
      <c r="C64" s="69">
        <v>15</v>
      </c>
      <c r="D64" s="70">
        <v>9500</v>
      </c>
      <c r="E64" s="16">
        <f t="shared" si="1"/>
        <v>142500</v>
      </c>
      <c r="F64" s="159">
        <v>1</v>
      </c>
      <c r="G64" s="194">
        <v>8600</v>
      </c>
      <c r="H64" s="195">
        <f>F64*G64</f>
        <v>8600</v>
      </c>
      <c r="I64" s="159"/>
      <c r="J64" s="159"/>
      <c r="K64" s="159"/>
      <c r="M64" t="s">
        <v>431</v>
      </c>
    </row>
    <row r="65" spans="1:11" x14ac:dyDescent="0.25">
      <c r="A65" s="15" t="s">
        <v>49</v>
      </c>
      <c r="B65" s="13" t="s">
        <v>50</v>
      </c>
      <c r="C65" s="69">
        <v>1</v>
      </c>
      <c r="D65" s="70">
        <v>6000</v>
      </c>
      <c r="E65" s="16">
        <f t="shared" si="1"/>
        <v>6000</v>
      </c>
      <c r="F65" s="159"/>
      <c r="G65" s="194"/>
      <c r="H65" s="195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69">
        <v>5</v>
      </c>
      <c r="D66" s="70">
        <v>6000</v>
      </c>
      <c r="E66" s="16">
        <f t="shared" si="1"/>
        <v>30000</v>
      </c>
      <c r="F66" s="159"/>
      <c r="G66" s="194"/>
      <c r="H66" s="195"/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69"/>
      <c r="D67" s="70"/>
      <c r="E67" s="16">
        <f t="shared" si="1"/>
        <v>0</v>
      </c>
      <c r="F67" s="159"/>
      <c r="G67" s="194"/>
      <c r="H67" s="195"/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11"/>
      <c r="D68" s="12"/>
      <c r="E68" s="16">
        <f t="shared" si="1"/>
        <v>0</v>
      </c>
      <c r="F68" s="159"/>
      <c r="G68" s="194"/>
      <c r="H68" s="164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11">
        <v>0</v>
      </c>
      <c r="D69" s="12">
        <v>0</v>
      </c>
      <c r="E69" s="16">
        <f t="shared" si="1"/>
        <v>0</v>
      </c>
      <c r="F69" s="159"/>
      <c r="G69" s="194"/>
      <c r="H69" s="164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11">
        <v>1</v>
      </c>
      <c r="D70" s="12">
        <v>4000</v>
      </c>
      <c r="E70" s="16">
        <f t="shared" si="1"/>
        <v>4000</v>
      </c>
      <c r="F70" s="159"/>
      <c r="G70" s="194"/>
      <c r="H70" s="164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11">
        <v>0</v>
      </c>
      <c r="D71" s="12">
        <v>0</v>
      </c>
      <c r="E71" s="16">
        <f t="shared" si="1"/>
        <v>0</v>
      </c>
      <c r="F71" s="159"/>
      <c r="G71" s="194"/>
      <c r="H71" s="164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11">
        <v>0</v>
      </c>
      <c r="D72" s="12">
        <v>0</v>
      </c>
      <c r="E72" s="16">
        <f t="shared" si="1"/>
        <v>0</v>
      </c>
      <c r="F72" s="159"/>
      <c r="G72" s="194"/>
      <c r="H72" s="164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11">
        <v>3</v>
      </c>
      <c r="D73" s="12">
        <v>500</v>
      </c>
      <c r="E73" s="16">
        <f t="shared" si="1"/>
        <v>1500</v>
      </c>
      <c r="F73" s="159"/>
      <c r="G73" s="194"/>
      <c r="H73" s="164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11">
        <v>1</v>
      </c>
      <c r="D74" s="12">
        <v>3000</v>
      </c>
      <c r="E74" s="16">
        <f t="shared" si="1"/>
        <v>3000</v>
      </c>
      <c r="F74" s="159"/>
      <c r="G74" s="194"/>
      <c r="H74" s="164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11">
        <v>0</v>
      </c>
      <c r="D75" s="12">
        <v>0</v>
      </c>
      <c r="E75" s="16">
        <f t="shared" si="1"/>
        <v>0</v>
      </c>
      <c r="F75" s="159"/>
      <c r="G75" s="194"/>
      <c r="H75" s="164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11">
        <v>1</v>
      </c>
      <c r="D76" s="12">
        <v>5000</v>
      </c>
      <c r="E76" s="16">
        <f t="shared" si="1"/>
        <v>5000</v>
      </c>
      <c r="F76" s="159"/>
      <c r="G76" s="194"/>
      <c r="H76" s="164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11">
        <v>0</v>
      </c>
      <c r="D77" s="12">
        <v>0</v>
      </c>
      <c r="E77" s="16">
        <f t="shared" si="1"/>
        <v>0</v>
      </c>
      <c r="F77" s="159"/>
      <c r="G77" s="194"/>
      <c r="H77" s="164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11">
        <v>0</v>
      </c>
      <c r="D78" s="12">
        <v>0</v>
      </c>
      <c r="E78" s="16">
        <f t="shared" si="1"/>
        <v>0</v>
      </c>
      <c r="F78" s="159"/>
      <c r="G78" s="194"/>
      <c r="H78" s="164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11">
        <v>0</v>
      </c>
      <c r="D79" s="12">
        <v>0</v>
      </c>
      <c r="E79" s="16">
        <f t="shared" si="1"/>
        <v>0</v>
      </c>
      <c r="F79" s="159"/>
      <c r="G79" s="194"/>
      <c r="H79" s="164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11">
        <v>6</v>
      </c>
      <c r="D80" s="12">
        <v>2400</v>
      </c>
      <c r="E80" s="16">
        <f t="shared" si="1"/>
        <v>14400</v>
      </c>
      <c r="F80" s="159"/>
      <c r="G80" s="194"/>
      <c r="H80" s="164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11">
        <v>3</v>
      </c>
      <c r="D81" s="12">
        <v>1400</v>
      </c>
      <c r="E81" s="16">
        <f t="shared" si="1"/>
        <v>4200</v>
      </c>
      <c r="F81" s="159"/>
      <c r="G81" s="194"/>
      <c r="H81" s="164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11">
        <v>0</v>
      </c>
      <c r="D82" s="12">
        <v>0</v>
      </c>
      <c r="E82" s="16">
        <f t="shared" si="1"/>
        <v>0</v>
      </c>
      <c r="F82" s="159"/>
      <c r="G82" s="194"/>
      <c r="H82" s="164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11"/>
      <c r="D83" s="12"/>
      <c r="E83" s="16">
        <f t="shared" si="1"/>
        <v>0</v>
      </c>
      <c r="F83" s="159"/>
      <c r="G83" s="194"/>
      <c r="H83" s="164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11">
        <v>0</v>
      </c>
      <c r="D84" s="12">
        <v>0</v>
      </c>
      <c r="E84" s="16">
        <f t="shared" si="1"/>
        <v>0</v>
      </c>
      <c r="F84" s="159"/>
      <c r="G84" s="194"/>
      <c r="H84" s="164"/>
      <c r="I84" s="159"/>
      <c r="J84" s="159"/>
      <c r="K84" s="159"/>
    </row>
    <row r="85" spans="1:11" x14ac:dyDescent="0.25">
      <c r="A85" s="15" t="s">
        <v>87</v>
      </c>
      <c r="B85" s="13" t="s">
        <v>379</v>
      </c>
      <c r="C85" s="11"/>
      <c r="D85" s="12"/>
      <c r="E85" s="16">
        <f t="shared" si="1"/>
        <v>0</v>
      </c>
      <c r="F85" s="159"/>
      <c r="G85" s="194"/>
      <c r="H85" s="164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11">
        <v>0</v>
      </c>
      <c r="D86" s="12">
        <v>0</v>
      </c>
      <c r="E86" s="16">
        <f t="shared" si="1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11">
        <v>0</v>
      </c>
      <c r="D87" s="12">
        <v>0</v>
      </c>
      <c r="E87" s="16">
        <f t="shared" si="1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f>SUM(C89:C94)</f>
        <v>11</v>
      </c>
      <c r="D88" s="55">
        <v>0</v>
      </c>
      <c r="E88" s="55">
        <f>SUM(E89:E94)</f>
        <v>234800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11">
        <v>1</v>
      </c>
      <c r="D89" s="12">
        <v>70000</v>
      </c>
      <c r="E89" s="16">
        <f t="shared" si="1"/>
        <v>70000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11">
        <v>1</v>
      </c>
      <c r="D90" s="12">
        <v>1800</v>
      </c>
      <c r="E90" s="16">
        <f t="shared" si="1"/>
        <v>1800</v>
      </c>
      <c r="F90" s="159"/>
      <c r="G90" s="159"/>
      <c r="H90" s="159"/>
      <c r="I90" s="159"/>
      <c r="J90" s="159"/>
      <c r="K90" s="159"/>
    </row>
    <row r="91" spans="1:11" x14ac:dyDescent="0.25">
      <c r="A91" s="15" t="s">
        <v>96</v>
      </c>
      <c r="B91" s="13" t="s">
        <v>97</v>
      </c>
      <c r="C91" s="11">
        <v>5</v>
      </c>
      <c r="D91" s="12">
        <v>4000</v>
      </c>
      <c r="E91" s="16">
        <f t="shared" si="1"/>
        <v>20000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11">
        <v>3</v>
      </c>
      <c r="D92" s="12">
        <v>47000</v>
      </c>
      <c r="E92" s="16">
        <f t="shared" si="1"/>
        <v>141000</v>
      </c>
      <c r="F92" s="159"/>
      <c r="G92" s="159"/>
      <c r="H92" s="159"/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11">
        <v>0</v>
      </c>
      <c r="D93" s="12">
        <v>0</v>
      </c>
      <c r="E93" s="16">
        <f t="shared" si="1"/>
        <v>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11">
        <v>1</v>
      </c>
      <c r="D94" s="12">
        <v>2000</v>
      </c>
      <c r="E94" s="16">
        <f t="shared" ref="E94:E157" si="2">C94*D94</f>
        <v>2000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f>SUM(C96:C108)</f>
        <v>10</v>
      </c>
      <c r="D95" s="28">
        <v>0</v>
      </c>
      <c r="E95" s="55">
        <f>SUM(E96:E108)</f>
        <v>14000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11">
        <v>0</v>
      </c>
      <c r="D96" s="12">
        <v>0</v>
      </c>
      <c r="E96" s="16">
        <f t="shared" si="2"/>
        <v>0</v>
      </c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11">
        <v>0</v>
      </c>
      <c r="D97" s="12">
        <v>0</v>
      </c>
      <c r="E97" s="16">
        <f t="shared" si="2"/>
        <v>0</v>
      </c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11">
        <v>0</v>
      </c>
      <c r="D98" s="12">
        <v>0</v>
      </c>
      <c r="E98" s="16">
        <f t="shared" si="2"/>
        <v>0</v>
      </c>
      <c r="F98" s="159"/>
      <c r="G98" s="159"/>
      <c r="H98" s="159"/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11">
        <v>0</v>
      </c>
      <c r="D99" s="12">
        <v>0</v>
      </c>
      <c r="E99" s="16">
        <f t="shared" si="2"/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11">
        <v>10</v>
      </c>
      <c r="D100" s="12">
        <v>1400</v>
      </c>
      <c r="E100" s="16">
        <f t="shared" si="2"/>
        <v>14000</v>
      </c>
      <c r="F100" s="159"/>
      <c r="G100" s="159"/>
      <c r="H100" s="159"/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11">
        <v>0</v>
      </c>
      <c r="D101" s="12">
        <v>0</v>
      </c>
      <c r="E101" s="16">
        <f t="shared" si="2"/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11">
        <v>0</v>
      </c>
      <c r="D102" s="12">
        <v>0</v>
      </c>
      <c r="E102" s="16">
        <f t="shared" si="2"/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11">
        <v>0</v>
      </c>
      <c r="D103" s="12">
        <v>0</v>
      </c>
      <c r="E103" s="16">
        <f t="shared" si="2"/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11">
        <v>0</v>
      </c>
      <c r="D104" s="12">
        <v>0</v>
      </c>
      <c r="E104" s="16">
        <f t="shared" si="2"/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11">
        <v>0</v>
      </c>
      <c r="D105" s="12">
        <v>0</v>
      </c>
      <c r="E105" s="16">
        <f t="shared" si="2"/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11">
        <v>0</v>
      </c>
      <c r="D106" s="12">
        <v>0</v>
      </c>
      <c r="E106" s="16">
        <f t="shared" si="2"/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11">
        <v>0</v>
      </c>
      <c r="D107" s="12">
        <v>0</v>
      </c>
      <c r="E107" s="16">
        <f t="shared" si="2"/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11">
        <v>0</v>
      </c>
      <c r="D108" s="12">
        <v>0</v>
      </c>
      <c r="E108" s="16">
        <f t="shared" si="2"/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f>SUM(C110:C134)</f>
        <v>21</v>
      </c>
      <c r="D109" s="55">
        <v>0</v>
      </c>
      <c r="E109" s="55">
        <f>SUM(E110:E134)</f>
        <v>59150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11">
        <v>1</v>
      </c>
      <c r="D110" s="12">
        <v>20000</v>
      </c>
      <c r="E110" s="16">
        <f t="shared" si="2"/>
        <v>20000</v>
      </c>
      <c r="F110" s="159"/>
      <c r="G110" s="194"/>
      <c r="H110" s="164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11">
        <v>7</v>
      </c>
      <c r="D111" s="12">
        <v>1700</v>
      </c>
      <c r="E111" s="16">
        <f t="shared" si="2"/>
        <v>11900</v>
      </c>
      <c r="F111" s="159"/>
      <c r="G111" s="194"/>
      <c r="H111" s="164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11">
        <v>2</v>
      </c>
      <c r="D112" s="12">
        <v>3000</v>
      </c>
      <c r="E112" s="16">
        <f t="shared" si="2"/>
        <v>6000</v>
      </c>
      <c r="F112" s="159"/>
      <c r="G112" s="194"/>
      <c r="H112" s="164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11">
        <v>2</v>
      </c>
      <c r="D113" s="12">
        <v>3000</v>
      </c>
      <c r="E113" s="16">
        <f t="shared" si="2"/>
        <v>6000</v>
      </c>
      <c r="F113" s="159"/>
      <c r="G113" s="194"/>
      <c r="H113" s="164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11"/>
      <c r="D114" s="12"/>
      <c r="E114" s="16">
        <f t="shared" si="2"/>
        <v>0</v>
      </c>
      <c r="F114" s="159"/>
      <c r="G114" s="194"/>
      <c r="H114" s="164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11"/>
      <c r="D115" s="12"/>
      <c r="E115" s="16">
        <f t="shared" si="2"/>
        <v>0</v>
      </c>
      <c r="F115" s="159"/>
      <c r="G115" s="194"/>
      <c r="H115" s="164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1</v>
      </c>
      <c r="D116" s="12">
        <v>6000</v>
      </c>
      <c r="E116" s="16">
        <f t="shared" si="2"/>
        <v>6000</v>
      </c>
      <c r="F116" s="159"/>
      <c r="G116" s="194"/>
      <c r="H116" s="164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/>
      <c r="D117" s="12"/>
      <c r="E117" s="16">
        <f t="shared" si="2"/>
        <v>0</v>
      </c>
      <c r="F117" s="159"/>
      <c r="G117" s="194"/>
      <c r="H117" s="164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16">
        <f t="shared" si="2"/>
        <v>0</v>
      </c>
      <c r="F118" s="159"/>
      <c r="G118" s="194"/>
      <c r="H118" s="164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16">
        <f t="shared" si="2"/>
        <v>0</v>
      </c>
      <c r="F119" s="159"/>
      <c r="G119" s="194"/>
      <c r="H119" s="164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16">
        <f t="shared" si="2"/>
        <v>0</v>
      </c>
      <c r="F120" s="159"/>
      <c r="G120" s="194"/>
      <c r="H120" s="164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/>
      <c r="D121" s="12"/>
      <c r="E121" s="16">
        <f t="shared" si="2"/>
        <v>0</v>
      </c>
      <c r="F121" s="159"/>
      <c r="G121" s="194"/>
      <c r="H121" s="164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3</v>
      </c>
      <c r="D122" s="12">
        <v>750</v>
      </c>
      <c r="E122" s="16">
        <f t="shared" si="2"/>
        <v>2250</v>
      </c>
      <c r="F122" s="159"/>
      <c r="G122" s="194"/>
      <c r="H122" s="164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16">
        <f t="shared" si="2"/>
        <v>0</v>
      </c>
      <c r="F123" s="159"/>
      <c r="G123" s="194"/>
      <c r="H123" s="164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1</v>
      </c>
      <c r="D124" s="12">
        <v>2000</v>
      </c>
      <c r="E124" s="16">
        <f t="shared" si="2"/>
        <v>2000</v>
      </c>
      <c r="F124" s="159"/>
      <c r="G124" s="194"/>
      <c r="H124" s="164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>
        <v>0</v>
      </c>
      <c r="D125" s="12">
        <v>0</v>
      </c>
      <c r="E125" s="16">
        <f t="shared" si="2"/>
        <v>0</v>
      </c>
      <c r="F125" s="159"/>
      <c r="G125" s="194"/>
      <c r="H125" s="164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16">
        <f t="shared" si="2"/>
        <v>0</v>
      </c>
      <c r="F126" s="159"/>
      <c r="G126" s="194"/>
      <c r="H126" s="164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16">
        <f t="shared" si="2"/>
        <v>0</v>
      </c>
      <c r="F127" s="159"/>
      <c r="G127" s="194"/>
      <c r="H127" s="164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/>
      <c r="D128" s="12"/>
      <c r="E128" s="16">
        <f t="shared" si="2"/>
        <v>0</v>
      </c>
      <c r="F128" s="159"/>
      <c r="G128" s="194"/>
      <c r="H128" s="164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/>
      <c r="D129" s="12"/>
      <c r="E129" s="16">
        <f t="shared" si="2"/>
        <v>0</v>
      </c>
      <c r="F129" s="159"/>
      <c r="G129" s="194"/>
      <c r="H129" s="164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/>
      <c r="D130" s="12"/>
      <c r="E130" s="16">
        <f t="shared" si="2"/>
        <v>0</v>
      </c>
      <c r="F130" s="159"/>
      <c r="G130" s="194"/>
      <c r="H130" s="164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>
        <v>2</v>
      </c>
      <c r="D131" s="12">
        <v>1000</v>
      </c>
      <c r="E131" s="16">
        <f t="shared" si="2"/>
        <v>2000</v>
      </c>
      <c r="F131" s="159"/>
      <c r="G131" s="194"/>
      <c r="H131" s="164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>
        <v>1</v>
      </c>
      <c r="D132" s="12">
        <v>1500</v>
      </c>
      <c r="E132" s="16">
        <f t="shared" si="2"/>
        <v>1500</v>
      </c>
      <c r="F132" s="159"/>
      <c r="G132" s="194"/>
      <c r="H132" s="164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>
        <v>1</v>
      </c>
      <c r="D133" s="12">
        <v>1500</v>
      </c>
      <c r="E133" s="16">
        <f t="shared" si="2"/>
        <v>1500</v>
      </c>
      <c r="F133" s="159"/>
      <c r="G133" s="194"/>
      <c r="H133" s="164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/>
      <c r="D134" s="12"/>
      <c r="E134" s="16">
        <f t="shared" si="2"/>
        <v>0</v>
      </c>
      <c r="F134" s="159"/>
      <c r="G134" s="194"/>
      <c r="H134" s="164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22</v>
      </c>
      <c r="D135" s="28"/>
      <c r="E135" s="28">
        <f>SUM(E136:E171)</f>
        <v>108000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11">
        <v>1</v>
      </c>
      <c r="D136" s="12">
        <v>12000</v>
      </c>
      <c r="E136" s="16">
        <f t="shared" si="2"/>
        <v>12000</v>
      </c>
      <c r="F136" s="159"/>
      <c r="G136" s="194"/>
      <c r="H136" s="164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11">
        <v>0</v>
      </c>
      <c r="D137" s="12">
        <v>0</v>
      </c>
      <c r="E137" s="16">
        <f t="shared" si="2"/>
        <v>0</v>
      </c>
      <c r="F137" s="159"/>
      <c r="G137" s="194"/>
      <c r="H137" s="164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11">
        <v>0</v>
      </c>
      <c r="D138" s="12">
        <v>0</v>
      </c>
      <c r="E138" s="16">
        <f t="shared" si="2"/>
        <v>0</v>
      </c>
      <c r="F138" s="159"/>
      <c r="G138" s="194"/>
      <c r="H138" s="164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11">
        <v>1</v>
      </c>
      <c r="D139" s="12">
        <v>3000</v>
      </c>
      <c r="E139" s="16">
        <f t="shared" si="2"/>
        <v>3000</v>
      </c>
      <c r="F139" s="159"/>
      <c r="G139" s="194"/>
      <c r="H139" s="164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11">
        <v>0</v>
      </c>
      <c r="D140" s="12">
        <v>0</v>
      </c>
      <c r="E140" s="16">
        <f t="shared" si="2"/>
        <v>0</v>
      </c>
      <c r="F140" s="159"/>
      <c r="G140" s="194"/>
      <c r="H140" s="164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11">
        <v>1</v>
      </c>
      <c r="D141" s="12">
        <v>5000</v>
      </c>
      <c r="E141" s="16">
        <f t="shared" si="2"/>
        <v>5000</v>
      </c>
      <c r="F141" s="159"/>
      <c r="G141" s="194"/>
      <c r="H141" s="164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11">
        <v>0</v>
      </c>
      <c r="D142" s="12">
        <v>0</v>
      </c>
      <c r="E142" s="16">
        <f t="shared" si="2"/>
        <v>0</v>
      </c>
      <c r="F142" s="159"/>
      <c r="G142" s="194"/>
      <c r="H142" s="164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11">
        <v>0</v>
      </c>
      <c r="D143" s="12">
        <v>0</v>
      </c>
      <c r="E143" s="16">
        <f t="shared" si="2"/>
        <v>0</v>
      </c>
      <c r="F143" s="159"/>
      <c r="G143" s="194"/>
      <c r="H143" s="164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11">
        <v>1</v>
      </c>
      <c r="D144" s="12">
        <v>5000</v>
      </c>
      <c r="E144" s="16">
        <f t="shared" si="2"/>
        <v>5000</v>
      </c>
      <c r="F144" s="159"/>
      <c r="G144" s="194"/>
      <c r="H144" s="164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0</v>
      </c>
      <c r="D145" s="12">
        <v>0</v>
      </c>
      <c r="E145" s="16">
        <f t="shared" si="2"/>
        <v>0</v>
      </c>
      <c r="F145" s="159"/>
      <c r="G145" s="194"/>
      <c r="H145" s="164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1</v>
      </c>
      <c r="D146" s="12">
        <v>2000</v>
      </c>
      <c r="E146" s="16">
        <f t="shared" si="2"/>
        <v>2000</v>
      </c>
      <c r="F146" s="159"/>
      <c r="G146" s="194"/>
      <c r="H146" s="164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0</v>
      </c>
      <c r="D147" s="12">
        <v>0</v>
      </c>
      <c r="E147" s="16">
        <f t="shared" si="2"/>
        <v>0</v>
      </c>
      <c r="F147" s="159"/>
      <c r="G147" s="194"/>
      <c r="H147" s="164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11">
        <v>0</v>
      </c>
      <c r="D148" s="12">
        <v>0</v>
      </c>
      <c r="E148" s="16">
        <f t="shared" si="2"/>
        <v>0</v>
      </c>
      <c r="F148" s="159"/>
      <c r="G148" s="194"/>
      <c r="H148" s="164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0</v>
      </c>
      <c r="D149" s="12">
        <v>0</v>
      </c>
      <c r="E149" s="16">
        <f t="shared" si="2"/>
        <v>0</v>
      </c>
      <c r="F149" s="159"/>
      <c r="G149" s="194"/>
      <c r="H149" s="164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12">
        <v>0</v>
      </c>
      <c r="E150" s="16">
        <f t="shared" si="2"/>
        <v>0</v>
      </c>
      <c r="F150" s="159"/>
      <c r="G150" s="194"/>
      <c r="H150" s="164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11">
        <v>0</v>
      </c>
      <c r="D151" s="12">
        <v>0</v>
      </c>
      <c r="E151" s="16">
        <f t="shared" si="2"/>
        <v>0</v>
      </c>
      <c r="F151" s="159"/>
      <c r="G151" s="194"/>
      <c r="H151" s="164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/>
      <c r="D152" s="12"/>
      <c r="E152" s="16">
        <f t="shared" si="2"/>
        <v>0</v>
      </c>
      <c r="F152" s="159"/>
      <c r="G152" s="194"/>
      <c r="H152" s="164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0</v>
      </c>
      <c r="D153" s="12">
        <v>0</v>
      </c>
      <c r="E153" s="16">
        <f t="shared" si="2"/>
        <v>0</v>
      </c>
      <c r="F153" s="159"/>
      <c r="G153" s="194"/>
      <c r="H153" s="164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12">
        <v>0</v>
      </c>
      <c r="E154" s="16">
        <f t="shared" si="2"/>
        <v>0</v>
      </c>
      <c r="F154" s="159"/>
      <c r="G154" s="194"/>
      <c r="H154" s="164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>
        <v>0</v>
      </c>
      <c r="D155" s="12">
        <v>0</v>
      </c>
      <c r="E155" s="16">
        <f t="shared" si="2"/>
        <v>0</v>
      </c>
      <c r="F155" s="159"/>
      <c r="G155" s="194"/>
      <c r="H155" s="164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>
        <v>0</v>
      </c>
      <c r="D156" s="12">
        <v>0</v>
      </c>
      <c r="E156" s="16">
        <f t="shared" si="2"/>
        <v>0</v>
      </c>
      <c r="F156" s="159"/>
      <c r="G156" s="194"/>
      <c r="H156" s="164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>
        <v>0</v>
      </c>
      <c r="D157" s="12">
        <v>0</v>
      </c>
      <c r="E157" s="16">
        <f t="shared" si="2"/>
        <v>0</v>
      </c>
      <c r="F157" s="159"/>
      <c r="G157" s="194"/>
      <c r="H157" s="164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12">
        <v>0</v>
      </c>
      <c r="E158" s="16">
        <f t="shared" ref="E158:E180" si="3">C158*D158</f>
        <v>0</v>
      </c>
      <c r="F158" s="159"/>
      <c r="G158" s="194"/>
      <c r="H158" s="164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0</v>
      </c>
      <c r="D159" s="12">
        <v>0</v>
      </c>
      <c r="E159" s="16">
        <f t="shared" si="3"/>
        <v>0</v>
      </c>
      <c r="F159" s="159"/>
      <c r="G159" s="194"/>
      <c r="H159" s="164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>
        <v>0</v>
      </c>
      <c r="D160" s="12">
        <v>0</v>
      </c>
      <c r="E160" s="16">
        <f t="shared" si="3"/>
        <v>0</v>
      </c>
      <c r="F160" s="159"/>
      <c r="G160" s="194"/>
      <c r="H160" s="164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1">
        <v>5</v>
      </c>
      <c r="D161" s="12">
        <v>2000</v>
      </c>
      <c r="E161" s="16">
        <f t="shared" si="3"/>
        <v>10000</v>
      </c>
      <c r="F161" s="159"/>
      <c r="G161" s="194"/>
      <c r="H161" s="164"/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11">
        <v>0</v>
      </c>
      <c r="D162" s="12">
        <v>0</v>
      </c>
      <c r="E162" s="16">
        <f t="shared" si="3"/>
        <v>0</v>
      </c>
      <c r="F162" s="159"/>
      <c r="G162" s="194"/>
      <c r="H162" s="164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1">
        <v>0</v>
      </c>
      <c r="D163" s="12">
        <v>0</v>
      </c>
      <c r="E163" s="16">
        <f t="shared" si="3"/>
        <v>0</v>
      </c>
      <c r="F163" s="159"/>
      <c r="G163" s="194"/>
      <c r="H163" s="164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11">
        <v>0</v>
      </c>
      <c r="D164" s="12">
        <v>0</v>
      </c>
      <c r="E164" s="16">
        <f t="shared" si="3"/>
        <v>0</v>
      </c>
      <c r="F164" s="159"/>
      <c r="G164" s="194"/>
      <c r="H164" s="164"/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11">
        <v>4</v>
      </c>
      <c r="D165" s="12">
        <v>6000</v>
      </c>
      <c r="E165" s="16">
        <f t="shared" si="3"/>
        <v>24000</v>
      </c>
      <c r="F165" s="159"/>
      <c r="G165" s="194"/>
      <c r="H165" s="164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>
        <v>2</v>
      </c>
      <c r="D166" s="12">
        <v>12500</v>
      </c>
      <c r="E166" s="16">
        <f t="shared" si="3"/>
        <v>25000</v>
      </c>
      <c r="F166" s="159"/>
      <c r="G166" s="194"/>
      <c r="H166" s="164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2</v>
      </c>
      <c r="D167" s="12">
        <v>4000</v>
      </c>
      <c r="E167" s="16">
        <f t="shared" si="3"/>
        <v>8000</v>
      </c>
      <c r="F167" s="159"/>
      <c r="G167" s="194"/>
      <c r="H167" s="164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>
        <v>2</v>
      </c>
      <c r="D168" s="12">
        <v>4000</v>
      </c>
      <c r="E168" s="16">
        <f t="shared" si="3"/>
        <v>8000</v>
      </c>
      <c r="F168" s="159"/>
      <c r="G168" s="194"/>
      <c r="H168" s="164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/>
      <c r="D169" s="12"/>
      <c r="E169" s="16">
        <f t="shared" si="3"/>
        <v>0</v>
      </c>
      <c r="F169" s="159"/>
      <c r="G169" s="194"/>
      <c r="H169" s="164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1</v>
      </c>
      <c r="D170" s="12">
        <v>3000</v>
      </c>
      <c r="E170" s="16">
        <f t="shared" si="3"/>
        <v>3000</v>
      </c>
      <c r="F170" s="159"/>
      <c r="G170" s="194"/>
      <c r="H170" s="164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1</v>
      </c>
      <c r="D171" s="12">
        <v>3000</v>
      </c>
      <c r="E171" s="16">
        <f t="shared" si="3"/>
        <v>3000</v>
      </c>
      <c r="F171" s="159"/>
      <c r="G171" s="194"/>
      <c r="H171" s="164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f>SUM(C173:C180)</f>
        <v>2</v>
      </c>
      <c r="D172" s="28">
        <v>0</v>
      </c>
      <c r="E172" s="55">
        <f>SUM(E173:E180)</f>
        <v>4000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16">
        <f t="shared" si="3"/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>
        <v>0</v>
      </c>
      <c r="D174" s="12">
        <v>0</v>
      </c>
      <c r="E174" s="16">
        <f t="shared" si="3"/>
        <v>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>
        <v>0</v>
      </c>
      <c r="D175" s="12">
        <v>0</v>
      </c>
      <c r="E175" s="16">
        <f t="shared" si="3"/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0</v>
      </c>
      <c r="D176" s="12">
        <v>0</v>
      </c>
      <c r="E176" s="16">
        <f t="shared" si="3"/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>
        <v>2</v>
      </c>
      <c r="D177" s="12">
        <v>2000</v>
      </c>
      <c r="E177" s="16">
        <f t="shared" si="3"/>
        <v>4000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16">
        <f t="shared" si="3"/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16">
        <f t="shared" si="3"/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16">
        <f t="shared" si="3"/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111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55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16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16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16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16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16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55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16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55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16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16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16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16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16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16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16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46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16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16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16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11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98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16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16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16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16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16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16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16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16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16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16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16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16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16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16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16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16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16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16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16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46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16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6">
        <f>C15+C27</f>
        <v>160</v>
      </c>
      <c r="D225" s="67"/>
      <c r="E225" s="67">
        <f>E15+E27</f>
        <v>932200</v>
      </c>
      <c r="F225" s="188">
        <f>SUM(F15:F224)</f>
        <v>4</v>
      </c>
      <c r="G225" s="188"/>
      <c r="H225" s="188">
        <f>SUM(H15:H224)</f>
        <v>176961</v>
      </c>
      <c r="I225" s="188">
        <f>SUM(I15:I224)</f>
        <v>1</v>
      </c>
      <c r="J225" s="188"/>
      <c r="K225" s="188">
        <f>SUM(K15:K224)</f>
        <v>6835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3">
      <c r="B228" s="10"/>
      <c r="C228" s="17"/>
      <c r="D228" s="53"/>
      <c r="E228" s="52"/>
      <c r="F228" s="50"/>
    </row>
    <row r="229" spans="1:11" ht="18.75" x14ac:dyDescent="0.3">
      <c r="A229" s="10"/>
      <c r="B229" s="10"/>
      <c r="C229" s="17"/>
      <c r="D229" s="53"/>
      <c r="E229" s="52"/>
      <c r="F229" s="50"/>
    </row>
    <row r="231" spans="1:11" x14ac:dyDescent="0.25">
      <c r="C231" s="100"/>
      <c r="E231" s="117"/>
    </row>
    <row r="234" spans="1:11" x14ac:dyDescent="0.25">
      <c r="C234" s="100"/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87" fitToHeight="10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28"/>
  <sheetViews>
    <sheetView view="pageBreakPreview" topLeftCell="A11" zoomScaleNormal="100" zoomScaleSheetLayoutView="100" workbookViewId="0">
      <selection activeCell="H18" sqref="H18:H26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8" hidden="1" customHeight="1" x14ac:dyDescent="0.25">
      <c r="A4" s="102"/>
      <c r="B4" s="103"/>
      <c r="C4" s="5"/>
      <c r="D4" s="104"/>
      <c r="E4" s="104"/>
    </row>
    <row r="5" spans="1:11" ht="17.25" hidden="1" customHeight="1" x14ac:dyDescent="0.25">
      <c r="A5" s="102"/>
      <c r="B5" s="93"/>
      <c r="C5" s="5"/>
      <c r="D5" s="104"/>
      <c r="E5" s="104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1.5" customHeight="1" x14ac:dyDescent="0.25">
      <c r="A9" s="237" t="s">
        <v>383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62" t="s">
        <v>346</v>
      </c>
      <c r="F13" s="20" t="s">
        <v>344</v>
      </c>
      <c r="G13" s="21" t="s">
        <v>345</v>
      </c>
      <c r="H13" s="22" t="s">
        <v>346</v>
      </c>
      <c r="I13" s="20" t="s">
        <v>344</v>
      </c>
      <c r="J13" s="21" t="s">
        <v>345</v>
      </c>
      <c r="K13" s="22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09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4">
        <f>C16</f>
        <v>1</v>
      </c>
      <c r="D15" s="43"/>
      <c r="E15" s="44">
        <f>E16+E26</f>
        <v>98000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f>SUM(C17:C25)</f>
        <v>1</v>
      </c>
      <c r="D16" s="28">
        <v>0</v>
      </c>
      <c r="E16" s="28">
        <f>SUM(E17:E25)</f>
        <v>98000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/>
      <c r="D17" s="73"/>
      <c r="E17" s="16">
        <f>C17*D17</f>
        <v>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>
        <v>1</v>
      </c>
      <c r="D18" s="73">
        <v>98000</v>
      </c>
      <c r="E18" s="16">
        <f t="shared" ref="E18:E25" si="0">C18*D18</f>
        <v>98000</v>
      </c>
      <c r="F18" s="159">
        <v>1</v>
      </c>
      <c r="G18" s="159">
        <v>96449</v>
      </c>
      <c r="H18" s="159">
        <v>96449</v>
      </c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11">
        <v>0</v>
      </c>
      <c r="D19" s="12">
        <v>0</v>
      </c>
      <c r="E19" s="16">
        <f t="shared" si="0"/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>
        <v>0</v>
      </c>
      <c r="D20" s="12">
        <v>0</v>
      </c>
      <c r="E20" s="16">
        <f t="shared" si="0"/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16">
        <f t="shared" si="0"/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>
        <v>0</v>
      </c>
      <c r="D22" s="12">
        <v>0</v>
      </c>
      <c r="E22" s="16">
        <f t="shared" si="0"/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16">
        <f t="shared" si="0"/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>
        <v>0</v>
      </c>
      <c r="D24" s="12">
        <v>0</v>
      </c>
      <c r="E24" s="16">
        <f t="shared" si="0"/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>
        <v>0</v>
      </c>
      <c r="D25" s="12"/>
      <c r="E25" s="16">
        <f t="shared" si="0"/>
        <v>0</v>
      </c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0</v>
      </c>
      <c r="D26" s="28">
        <v>0</v>
      </c>
      <c r="E26" s="46">
        <v>0</v>
      </c>
      <c r="F26" s="159">
        <v>1</v>
      </c>
      <c r="G26" s="159">
        <v>4177.5</v>
      </c>
      <c r="H26" s="159">
        <v>4177.5</v>
      </c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45">
        <f>C28+C62+C88+C95+C109+C135+C172</f>
        <v>74</v>
      </c>
      <c r="D27" s="44">
        <v>0</v>
      </c>
      <c r="E27" s="118">
        <f>E28+E62+E88+E95+E109+E135+E172</f>
        <v>722900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31">
        <f>SUM(C29:C61)</f>
        <v>2</v>
      </c>
      <c r="D28" s="32">
        <v>0</v>
      </c>
      <c r="E28" s="46">
        <f>SUM(E29:E61)</f>
        <v>6000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11">
        <v>0</v>
      </c>
      <c r="D29" s="12">
        <v>0</v>
      </c>
      <c r="E29" s="16">
        <f>C29*D29</f>
        <v>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11">
        <v>0</v>
      </c>
      <c r="D30" s="12">
        <v>0</v>
      </c>
      <c r="E30" s="16">
        <f t="shared" ref="E30:E61" si="1">C30*D30</f>
        <v>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11">
        <v>0</v>
      </c>
      <c r="D31" s="12">
        <v>0</v>
      </c>
      <c r="E31" s="16">
        <f t="shared" si="1"/>
        <v>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11">
        <v>0</v>
      </c>
      <c r="D32" s="12">
        <v>0</v>
      </c>
      <c r="E32" s="16">
        <f t="shared" si="1"/>
        <v>0</v>
      </c>
      <c r="F32" s="159"/>
      <c r="G32" s="159"/>
      <c r="H32" s="159"/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11">
        <v>0</v>
      </c>
      <c r="D33" s="12">
        <v>0</v>
      </c>
      <c r="E33" s="16">
        <f t="shared" si="1"/>
        <v>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11">
        <v>0</v>
      </c>
      <c r="D34" s="12">
        <v>0</v>
      </c>
      <c r="E34" s="16">
        <f t="shared" si="1"/>
        <v>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11">
        <v>0</v>
      </c>
      <c r="D35" s="12">
        <v>0</v>
      </c>
      <c r="E35" s="16">
        <f t="shared" si="1"/>
        <v>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11">
        <v>0</v>
      </c>
      <c r="D36" s="12">
        <v>0</v>
      </c>
      <c r="E36" s="16">
        <f t="shared" si="1"/>
        <v>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11">
        <v>0</v>
      </c>
      <c r="D37" s="12">
        <v>0</v>
      </c>
      <c r="E37" s="16">
        <f t="shared" si="1"/>
        <v>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11">
        <v>0</v>
      </c>
      <c r="D38" s="12">
        <v>0</v>
      </c>
      <c r="E38" s="16">
        <f t="shared" si="1"/>
        <v>0</v>
      </c>
      <c r="F38" s="159">
        <v>1</v>
      </c>
      <c r="G38" s="159">
        <v>5400</v>
      </c>
      <c r="H38" s="159">
        <v>5400</v>
      </c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11">
        <v>0</v>
      </c>
      <c r="D39" s="12">
        <v>0</v>
      </c>
      <c r="E39" s="16">
        <f t="shared" si="1"/>
        <v>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11">
        <v>0</v>
      </c>
      <c r="D40" s="12">
        <v>0</v>
      </c>
      <c r="E40" s="16">
        <f t="shared" si="1"/>
        <v>0</v>
      </c>
      <c r="F40" s="159"/>
      <c r="G40" s="159"/>
      <c r="H40" s="159"/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11">
        <v>0</v>
      </c>
      <c r="D41" s="12">
        <v>0</v>
      </c>
      <c r="E41" s="16">
        <f t="shared" si="1"/>
        <v>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11">
        <v>0</v>
      </c>
      <c r="D42" s="12">
        <v>0</v>
      </c>
      <c r="E42" s="16">
        <f t="shared" si="1"/>
        <v>0</v>
      </c>
      <c r="F42" s="159"/>
      <c r="G42" s="159"/>
      <c r="H42" s="159"/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11">
        <v>0</v>
      </c>
      <c r="D43" s="12">
        <v>0</v>
      </c>
      <c r="E43" s="16">
        <f t="shared" si="1"/>
        <v>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11">
        <v>0</v>
      </c>
      <c r="D44" s="12">
        <v>0</v>
      </c>
      <c r="E44" s="16">
        <f t="shared" si="1"/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11">
        <v>0</v>
      </c>
      <c r="D45" s="12">
        <v>0</v>
      </c>
      <c r="E45" s="16">
        <f t="shared" si="1"/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11">
        <v>0</v>
      </c>
      <c r="D46" s="12">
        <v>0</v>
      </c>
      <c r="E46" s="16">
        <f t="shared" si="1"/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11">
        <v>0</v>
      </c>
      <c r="D47" s="12">
        <v>0</v>
      </c>
      <c r="E47" s="16">
        <f t="shared" si="1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11">
        <v>0</v>
      </c>
      <c r="D48" s="12">
        <v>0</v>
      </c>
      <c r="E48" s="16">
        <f t="shared" si="1"/>
        <v>0</v>
      </c>
      <c r="F48" s="159"/>
      <c r="G48" s="159"/>
      <c r="H48" s="159"/>
      <c r="I48" s="159"/>
      <c r="J48" s="159"/>
      <c r="K48" s="159"/>
    </row>
    <row r="49" spans="1:12" x14ac:dyDescent="0.25">
      <c r="A49" s="15">
        <v>1653501021</v>
      </c>
      <c r="B49" s="13" t="s">
        <v>33</v>
      </c>
      <c r="C49" s="11">
        <v>2</v>
      </c>
      <c r="D49" s="73">
        <v>3000</v>
      </c>
      <c r="E49" s="16">
        <f t="shared" si="1"/>
        <v>6000</v>
      </c>
      <c r="F49" s="159"/>
      <c r="G49" s="159"/>
      <c r="H49" s="159"/>
      <c r="I49" s="159"/>
      <c r="J49" s="159"/>
      <c r="K49" s="159"/>
    </row>
    <row r="50" spans="1:12" x14ac:dyDescent="0.25">
      <c r="A50" s="15">
        <v>1653501022</v>
      </c>
      <c r="B50" s="13" t="s">
        <v>34</v>
      </c>
      <c r="C50" s="11">
        <v>0</v>
      </c>
      <c r="D50" s="12">
        <v>0</v>
      </c>
      <c r="E50" s="16">
        <f t="shared" si="1"/>
        <v>0</v>
      </c>
      <c r="F50" s="159"/>
      <c r="G50" s="159"/>
      <c r="H50" s="159"/>
      <c r="I50" s="159"/>
      <c r="J50" s="159"/>
      <c r="K50" s="159"/>
    </row>
    <row r="51" spans="1:12" x14ac:dyDescent="0.25">
      <c r="A51" s="15">
        <v>1653501023</v>
      </c>
      <c r="B51" s="13" t="s">
        <v>36</v>
      </c>
      <c r="C51" s="11">
        <v>0</v>
      </c>
      <c r="D51" s="12">
        <v>0</v>
      </c>
      <c r="E51" s="16">
        <f t="shared" si="1"/>
        <v>0</v>
      </c>
      <c r="F51" s="159"/>
      <c r="G51" s="159"/>
      <c r="H51" s="159"/>
      <c r="I51" s="159"/>
      <c r="J51" s="159"/>
      <c r="K51" s="159"/>
    </row>
    <row r="52" spans="1:12" x14ac:dyDescent="0.25">
      <c r="A52" s="15">
        <v>1653501024</v>
      </c>
      <c r="B52" s="13" t="s">
        <v>37</v>
      </c>
      <c r="C52" s="11">
        <v>0</v>
      </c>
      <c r="D52" s="12">
        <v>0</v>
      </c>
      <c r="E52" s="16">
        <f t="shared" si="1"/>
        <v>0</v>
      </c>
      <c r="F52" s="159"/>
      <c r="G52" s="159"/>
      <c r="H52" s="159"/>
      <c r="I52" s="159"/>
      <c r="J52" s="159"/>
      <c r="K52" s="159"/>
    </row>
    <row r="53" spans="1:12" x14ac:dyDescent="0.25">
      <c r="A53" s="15">
        <v>1653501025</v>
      </c>
      <c r="B53" s="13" t="s">
        <v>38</v>
      </c>
      <c r="C53" s="11">
        <v>0</v>
      </c>
      <c r="D53" s="12">
        <v>0</v>
      </c>
      <c r="E53" s="16">
        <f t="shared" si="1"/>
        <v>0</v>
      </c>
      <c r="F53" s="159"/>
      <c r="G53" s="159"/>
      <c r="H53" s="159"/>
      <c r="I53" s="159"/>
      <c r="J53" s="159"/>
      <c r="K53" s="159"/>
    </row>
    <row r="54" spans="1:12" x14ac:dyDescent="0.25">
      <c r="A54" s="15">
        <v>1653501026</v>
      </c>
      <c r="B54" s="13" t="s">
        <v>39</v>
      </c>
      <c r="C54" s="11">
        <v>0</v>
      </c>
      <c r="D54" s="12">
        <v>0</v>
      </c>
      <c r="E54" s="16">
        <f t="shared" si="1"/>
        <v>0</v>
      </c>
      <c r="F54" s="159"/>
      <c r="G54" s="159"/>
      <c r="H54" s="159"/>
      <c r="I54" s="159"/>
      <c r="J54" s="159"/>
      <c r="K54" s="159"/>
    </row>
    <row r="55" spans="1:12" ht="24" x14ac:dyDescent="0.25">
      <c r="A55" s="15">
        <v>1653501027</v>
      </c>
      <c r="B55" s="13" t="s">
        <v>329</v>
      </c>
      <c r="C55" s="11">
        <v>0</v>
      </c>
      <c r="D55" s="12">
        <v>0</v>
      </c>
      <c r="E55" s="16">
        <f t="shared" si="1"/>
        <v>0</v>
      </c>
      <c r="F55" s="159">
        <v>1</v>
      </c>
      <c r="G55" s="159">
        <v>4300</v>
      </c>
      <c r="H55" s="159">
        <v>4300</v>
      </c>
      <c r="I55" s="159"/>
      <c r="J55" s="159"/>
      <c r="K55" s="159"/>
      <c r="L55" t="s">
        <v>433</v>
      </c>
    </row>
    <row r="56" spans="1:12" x14ac:dyDescent="0.25">
      <c r="A56" s="15">
        <v>1653501028</v>
      </c>
      <c r="B56" s="13" t="s">
        <v>40</v>
      </c>
      <c r="C56" s="11">
        <v>0</v>
      </c>
      <c r="D56" s="12">
        <v>0</v>
      </c>
      <c r="E56" s="16">
        <f t="shared" si="1"/>
        <v>0</v>
      </c>
      <c r="F56" s="159"/>
      <c r="G56" s="159"/>
      <c r="H56" s="159"/>
      <c r="I56" s="159"/>
      <c r="J56" s="159"/>
      <c r="K56" s="159"/>
    </row>
    <row r="57" spans="1:12" x14ac:dyDescent="0.25">
      <c r="A57" s="15">
        <v>1653501029</v>
      </c>
      <c r="B57" s="13" t="s">
        <v>41</v>
      </c>
      <c r="C57" s="11">
        <v>0</v>
      </c>
      <c r="D57" s="12">
        <v>0</v>
      </c>
      <c r="E57" s="16">
        <f t="shared" si="1"/>
        <v>0</v>
      </c>
      <c r="F57" s="159"/>
      <c r="G57" s="159"/>
      <c r="H57" s="159"/>
      <c r="I57" s="159"/>
      <c r="J57" s="159"/>
      <c r="K57" s="159"/>
    </row>
    <row r="58" spans="1:12" x14ac:dyDescent="0.25">
      <c r="A58" s="15">
        <v>1653501030</v>
      </c>
      <c r="B58" s="13" t="s">
        <v>42</v>
      </c>
      <c r="C58" s="11">
        <v>0</v>
      </c>
      <c r="D58" s="12">
        <v>0</v>
      </c>
      <c r="E58" s="16">
        <f t="shared" si="1"/>
        <v>0</v>
      </c>
      <c r="F58" s="159"/>
      <c r="G58" s="159"/>
      <c r="H58" s="159"/>
      <c r="I58" s="159"/>
      <c r="J58" s="159"/>
      <c r="K58" s="159"/>
    </row>
    <row r="59" spans="1:12" x14ac:dyDescent="0.25">
      <c r="A59" s="15">
        <v>1653501031</v>
      </c>
      <c r="B59" s="13" t="s">
        <v>288</v>
      </c>
      <c r="C59" s="11">
        <v>0</v>
      </c>
      <c r="D59" s="12">
        <v>0</v>
      </c>
      <c r="E59" s="16">
        <f t="shared" si="1"/>
        <v>0</v>
      </c>
      <c r="F59" s="159"/>
      <c r="G59" s="159"/>
      <c r="H59" s="159"/>
      <c r="I59" s="159"/>
      <c r="J59" s="159"/>
      <c r="K59" s="159"/>
    </row>
    <row r="60" spans="1:12" x14ac:dyDescent="0.25">
      <c r="A60" s="15">
        <v>1653501032</v>
      </c>
      <c r="B60" s="13" t="s">
        <v>295</v>
      </c>
      <c r="C60" s="11">
        <v>0</v>
      </c>
      <c r="D60" s="12">
        <v>0</v>
      </c>
      <c r="E60" s="16">
        <f t="shared" si="1"/>
        <v>0</v>
      </c>
      <c r="F60" s="159"/>
      <c r="G60" s="159"/>
      <c r="H60" s="159"/>
      <c r="I60" s="159"/>
      <c r="J60" s="159"/>
      <c r="K60" s="159"/>
    </row>
    <row r="61" spans="1:12" x14ac:dyDescent="0.25">
      <c r="A61" s="15">
        <v>1653501033</v>
      </c>
      <c r="B61" s="13" t="s">
        <v>296</v>
      </c>
      <c r="C61" s="11">
        <v>0</v>
      </c>
      <c r="D61" s="12">
        <v>0</v>
      </c>
      <c r="E61" s="16">
        <f t="shared" si="1"/>
        <v>0</v>
      </c>
      <c r="F61" s="159"/>
      <c r="G61" s="159"/>
      <c r="H61" s="159"/>
      <c r="I61" s="159"/>
      <c r="J61" s="159"/>
      <c r="K61" s="159"/>
    </row>
    <row r="62" spans="1:12" ht="24" x14ac:dyDescent="0.25">
      <c r="A62" s="25" t="s">
        <v>43</v>
      </c>
      <c r="B62" s="26" t="s">
        <v>44</v>
      </c>
      <c r="C62" s="29">
        <f>SUM(C63:C87)</f>
        <v>29</v>
      </c>
      <c r="D62" s="28">
        <v>0</v>
      </c>
      <c r="E62" s="55">
        <f>SUM(E63:E87)</f>
        <v>385200</v>
      </c>
      <c r="F62" s="159"/>
      <c r="G62" s="159"/>
      <c r="H62" s="159"/>
      <c r="I62" s="159"/>
      <c r="J62" s="159"/>
      <c r="K62" s="159"/>
    </row>
    <row r="63" spans="1:12" x14ac:dyDescent="0.25">
      <c r="A63" s="15" t="s">
        <v>45</v>
      </c>
      <c r="B63" s="13" t="s">
        <v>46</v>
      </c>
      <c r="C63" s="11">
        <v>10</v>
      </c>
      <c r="D63" s="73">
        <v>32000</v>
      </c>
      <c r="E63" s="16">
        <f>C63*D63</f>
        <v>320000</v>
      </c>
      <c r="F63" s="159"/>
      <c r="G63" s="159"/>
      <c r="H63" s="159"/>
      <c r="I63" s="159"/>
      <c r="J63" s="159"/>
      <c r="K63" s="159"/>
    </row>
    <row r="64" spans="1:12" x14ac:dyDescent="0.25">
      <c r="A64" s="15" t="s">
        <v>47</v>
      </c>
      <c r="B64" s="13" t="s">
        <v>48</v>
      </c>
      <c r="C64" s="11">
        <v>0</v>
      </c>
      <c r="D64" s="73">
        <v>0</v>
      </c>
      <c r="E64" s="16">
        <f t="shared" ref="E64:E94" si="2">C64*D64</f>
        <v>0</v>
      </c>
      <c r="F64" s="159">
        <v>1</v>
      </c>
      <c r="G64" s="159">
        <v>16900</v>
      </c>
      <c r="H64" s="159">
        <v>16900</v>
      </c>
      <c r="I64" s="159"/>
      <c r="J64" s="159"/>
      <c r="K64" s="159"/>
    </row>
    <row r="65" spans="1:11" x14ac:dyDescent="0.25">
      <c r="A65" s="15" t="s">
        <v>49</v>
      </c>
      <c r="B65" s="13" t="s">
        <v>50</v>
      </c>
      <c r="C65" s="11">
        <v>1</v>
      </c>
      <c r="D65" s="73">
        <v>7200</v>
      </c>
      <c r="E65" s="16">
        <f t="shared" si="2"/>
        <v>7200</v>
      </c>
      <c r="F65" s="159"/>
      <c r="G65" s="159"/>
      <c r="H65" s="159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11">
        <v>4</v>
      </c>
      <c r="D66" s="73">
        <v>8000</v>
      </c>
      <c r="E66" s="16">
        <f t="shared" si="2"/>
        <v>32000</v>
      </c>
      <c r="F66" s="159"/>
      <c r="G66" s="159"/>
      <c r="H66" s="159"/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11">
        <v>0</v>
      </c>
      <c r="D67" s="73">
        <v>0</v>
      </c>
      <c r="E67" s="16">
        <f t="shared" si="2"/>
        <v>0</v>
      </c>
      <c r="F67" s="159"/>
      <c r="G67" s="159"/>
      <c r="H67" s="159"/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11"/>
      <c r="D68" s="73"/>
      <c r="E68" s="16">
        <f t="shared" si="2"/>
        <v>0</v>
      </c>
      <c r="F68" s="159"/>
      <c r="G68" s="159"/>
      <c r="H68" s="159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11">
        <v>0</v>
      </c>
      <c r="D69" s="73">
        <v>0</v>
      </c>
      <c r="E69" s="16">
        <f t="shared" si="2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11">
        <v>0</v>
      </c>
      <c r="D70" s="73">
        <v>0</v>
      </c>
      <c r="E70" s="16">
        <f t="shared" si="2"/>
        <v>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11">
        <v>0</v>
      </c>
      <c r="D71" s="73">
        <v>0</v>
      </c>
      <c r="E71" s="16">
        <f t="shared" si="2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11">
        <v>10</v>
      </c>
      <c r="D72" s="73">
        <v>2000</v>
      </c>
      <c r="E72" s="16">
        <f t="shared" si="2"/>
        <v>20000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11">
        <v>0</v>
      </c>
      <c r="D73" s="73">
        <v>0</v>
      </c>
      <c r="E73" s="16">
        <f t="shared" si="2"/>
        <v>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11">
        <v>4</v>
      </c>
      <c r="D74" s="73">
        <v>1500</v>
      </c>
      <c r="E74" s="16">
        <f t="shared" si="2"/>
        <v>6000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11"/>
      <c r="D75" s="73"/>
      <c r="E75" s="16">
        <f t="shared" si="2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11">
        <v>0</v>
      </c>
      <c r="D76" s="73">
        <v>0</v>
      </c>
      <c r="E76" s="16">
        <f t="shared" si="2"/>
        <v>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11">
        <v>0</v>
      </c>
      <c r="D77" s="73">
        <v>0</v>
      </c>
      <c r="E77" s="16">
        <f t="shared" si="2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11">
        <v>0</v>
      </c>
      <c r="D78" s="73">
        <v>0</v>
      </c>
      <c r="E78" s="16">
        <f t="shared" si="2"/>
        <v>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11">
        <v>0</v>
      </c>
      <c r="D79" s="73">
        <v>0</v>
      </c>
      <c r="E79" s="16">
        <f t="shared" si="2"/>
        <v>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11">
        <v>0</v>
      </c>
      <c r="D80" s="73">
        <v>0</v>
      </c>
      <c r="E80" s="16">
        <f t="shared" si="2"/>
        <v>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11">
        <v>0</v>
      </c>
      <c r="D81" s="73">
        <v>0</v>
      </c>
      <c r="E81" s="16">
        <f t="shared" si="2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11">
        <v>0</v>
      </c>
      <c r="D82" s="73">
        <v>0</v>
      </c>
      <c r="E82" s="16">
        <f t="shared" si="2"/>
        <v>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11">
        <v>0</v>
      </c>
      <c r="D83" s="73">
        <v>0</v>
      </c>
      <c r="E83" s="16">
        <f t="shared" si="2"/>
        <v>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11">
        <v>0</v>
      </c>
      <c r="D84" s="73">
        <v>0</v>
      </c>
      <c r="E84" s="16">
        <f t="shared" si="2"/>
        <v>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11">
        <v>0</v>
      </c>
      <c r="D85" s="73">
        <v>0</v>
      </c>
      <c r="E85" s="16">
        <f t="shared" si="2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11"/>
      <c r="D86" s="73"/>
      <c r="E86" s="16">
        <f t="shared" si="2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11">
        <v>0</v>
      </c>
      <c r="D87" s="73">
        <v>0</v>
      </c>
      <c r="E87" s="16">
        <f t="shared" si="2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f>SUM(C89:C94)</f>
        <v>5</v>
      </c>
      <c r="D88" s="55">
        <v>0</v>
      </c>
      <c r="E88" s="55">
        <f>SUM(E89:E94)</f>
        <v>130000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11"/>
      <c r="D89" s="73"/>
      <c r="E89" s="16">
        <f t="shared" si="2"/>
        <v>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11">
        <v>0</v>
      </c>
      <c r="D90" s="73">
        <v>0</v>
      </c>
      <c r="E90" s="16">
        <f t="shared" si="2"/>
        <v>0</v>
      </c>
      <c r="F90" s="159">
        <v>2</v>
      </c>
      <c r="G90" s="159">
        <v>6200</v>
      </c>
      <c r="H90" s="159">
        <f>F90*G90</f>
        <v>12400</v>
      </c>
      <c r="I90" s="159"/>
      <c r="J90" s="159"/>
      <c r="K90" s="159"/>
    </row>
    <row r="91" spans="1:11" x14ac:dyDescent="0.25">
      <c r="A91" s="15" t="s">
        <v>96</v>
      </c>
      <c r="B91" s="13" t="s">
        <v>97</v>
      </c>
      <c r="C91" s="11">
        <v>5</v>
      </c>
      <c r="D91" s="73">
        <v>26000</v>
      </c>
      <c r="E91" s="16">
        <f t="shared" si="2"/>
        <v>130000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11">
        <v>0</v>
      </c>
      <c r="D92" s="12">
        <v>0</v>
      </c>
      <c r="E92" s="16">
        <f t="shared" si="2"/>
        <v>0</v>
      </c>
      <c r="F92" s="159">
        <v>2</v>
      </c>
      <c r="G92" s="159">
        <v>28500</v>
      </c>
      <c r="H92" s="159">
        <v>57000</v>
      </c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11">
        <v>0</v>
      </c>
      <c r="D93" s="12">
        <v>0</v>
      </c>
      <c r="E93" s="16">
        <f t="shared" si="2"/>
        <v>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11">
        <v>0</v>
      </c>
      <c r="D94" s="12">
        <v>0</v>
      </c>
      <c r="E94" s="16">
        <f t="shared" si="2"/>
        <v>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f>SUM(C96:C108)</f>
        <v>13</v>
      </c>
      <c r="D95" s="28">
        <v>0</v>
      </c>
      <c r="E95" s="55">
        <f>SUM(E96:E108)</f>
        <v>52000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11">
        <v>0</v>
      </c>
      <c r="D96" s="12">
        <v>0</v>
      </c>
      <c r="E96" s="16">
        <f t="shared" ref="E96:E159" si="3">C96*D96</f>
        <v>0</v>
      </c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11">
        <v>0</v>
      </c>
      <c r="D97" s="12">
        <v>0</v>
      </c>
      <c r="E97" s="16">
        <f t="shared" si="3"/>
        <v>0</v>
      </c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11">
        <v>3</v>
      </c>
      <c r="D98" s="73">
        <v>4000</v>
      </c>
      <c r="E98" s="16">
        <f t="shared" si="3"/>
        <v>12000</v>
      </c>
      <c r="F98" s="159"/>
      <c r="G98" s="159"/>
      <c r="H98" s="159"/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11">
        <v>0</v>
      </c>
      <c r="D99" s="73">
        <v>0</v>
      </c>
      <c r="E99" s="16">
        <f t="shared" si="3"/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11">
        <v>10</v>
      </c>
      <c r="D100" s="73">
        <v>4000</v>
      </c>
      <c r="E100" s="16">
        <f t="shared" si="3"/>
        <v>40000</v>
      </c>
      <c r="F100" s="159"/>
      <c r="G100" s="159"/>
      <c r="H100" s="159"/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11">
        <v>0</v>
      </c>
      <c r="D101" s="73">
        <v>0</v>
      </c>
      <c r="E101" s="16">
        <f t="shared" si="3"/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11">
        <v>0</v>
      </c>
      <c r="D102" s="73">
        <v>0</v>
      </c>
      <c r="E102" s="16">
        <f t="shared" si="3"/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11"/>
      <c r="D103" s="73"/>
      <c r="E103" s="16">
        <f t="shared" si="3"/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11">
        <v>0</v>
      </c>
      <c r="D104" s="12">
        <v>0</v>
      </c>
      <c r="E104" s="16">
        <f t="shared" si="3"/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11">
        <v>0</v>
      </c>
      <c r="D105" s="12">
        <v>0</v>
      </c>
      <c r="E105" s="16">
        <f t="shared" si="3"/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11">
        <v>0</v>
      </c>
      <c r="D106" s="12">
        <v>0</v>
      </c>
      <c r="E106" s="16">
        <f t="shared" si="3"/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11">
        <v>0</v>
      </c>
      <c r="D107" s="12">
        <v>0</v>
      </c>
      <c r="E107" s="16">
        <f t="shared" si="3"/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11">
        <v>0</v>
      </c>
      <c r="D108" s="12">
        <v>0</v>
      </c>
      <c r="E108" s="16">
        <f t="shared" si="3"/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f>SUM(C110:C134)</f>
        <v>11</v>
      </c>
      <c r="D109" s="55">
        <v>0</v>
      </c>
      <c r="E109" s="55">
        <f>SUM(E110:E134)</f>
        <v>38200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11">
        <v>1</v>
      </c>
      <c r="D110" s="73">
        <v>24000</v>
      </c>
      <c r="E110" s="16">
        <f t="shared" si="3"/>
        <v>24000</v>
      </c>
      <c r="F110" s="159"/>
      <c r="G110" s="159"/>
      <c r="H110" s="159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11">
        <v>5</v>
      </c>
      <c r="D111" s="73">
        <v>700</v>
      </c>
      <c r="E111" s="16">
        <f t="shared" si="3"/>
        <v>3500</v>
      </c>
      <c r="F111" s="159"/>
      <c r="G111" s="159"/>
      <c r="H111" s="159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11"/>
      <c r="D112" s="73"/>
      <c r="E112" s="16">
        <f t="shared" si="3"/>
        <v>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11"/>
      <c r="D113" s="73"/>
      <c r="E113" s="16">
        <f t="shared" si="3"/>
        <v>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11"/>
      <c r="D114" s="73"/>
      <c r="E114" s="16">
        <f t="shared" si="3"/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11">
        <v>0</v>
      </c>
      <c r="D115" s="73">
        <v>0</v>
      </c>
      <c r="E115" s="16">
        <f t="shared" si="3"/>
        <v>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2</v>
      </c>
      <c r="D116" s="73">
        <v>150</v>
      </c>
      <c r="E116" s="16">
        <f t="shared" si="3"/>
        <v>300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>
        <v>0</v>
      </c>
      <c r="D117" s="73">
        <v>0</v>
      </c>
      <c r="E117" s="16">
        <f t="shared" si="3"/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73">
        <v>0</v>
      </c>
      <c r="E118" s="16">
        <f t="shared" si="3"/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73">
        <v>0</v>
      </c>
      <c r="E119" s="16">
        <f t="shared" si="3"/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73">
        <v>0</v>
      </c>
      <c r="E120" s="16">
        <f t="shared" si="3"/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>
        <v>2</v>
      </c>
      <c r="D121" s="73">
        <v>4800</v>
      </c>
      <c r="E121" s="16">
        <f t="shared" si="3"/>
        <v>9600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0</v>
      </c>
      <c r="D122" s="73">
        <v>0</v>
      </c>
      <c r="E122" s="16">
        <f t="shared" si="3"/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73">
        <v>0</v>
      </c>
      <c r="E123" s="16">
        <f t="shared" si="3"/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0</v>
      </c>
      <c r="D124" s="73">
        <v>0</v>
      </c>
      <c r="E124" s="16">
        <f t="shared" si="3"/>
        <v>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/>
      <c r="D125" s="73"/>
      <c r="E125" s="16">
        <f t="shared" si="3"/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73">
        <v>0</v>
      </c>
      <c r="E126" s="16">
        <f t="shared" si="3"/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73">
        <v>0</v>
      </c>
      <c r="E127" s="16">
        <f t="shared" si="3"/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>
        <v>0</v>
      </c>
      <c r="D128" s="73">
        <v>0</v>
      </c>
      <c r="E128" s="16">
        <f t="shared" si="3"/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>
        <v>0</v>
      </c>
      <c r="D129" s="73">
        <v>0</v>
      </c>
      <c r="E129" s="16">
        <f t="shared" si="3"/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/>
      <c r="D130" s="73"/>
      <c r="E130" s="16">
        <f t="shared" si="3"/>
        <v>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>
        <v>1</v>
      </c>
      <c r="D131" s="73">
        <v>800</v>
      </c>
      <c r="E131" s="16">
        <f t="shared" si="3"/>
        <v>800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>
        <v>0</v>
      </c>
      <c r="D132" s="73">
        <v>0</v>
      </c>
      <c r="E132" s="16">
        <f t="shared" si="3"/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>
        <v>0</v>
      </c>
      <c r="D133" s="73">
        <v>0</v>
      </c>
      <c r="E133" s="16">
        <f t="shared" si="3"/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>
        <v>0</v>
      </c>
      <c r="D134" s="73">
        <v>0</v>
      </c>
      <c r="E134" s="16">
        <f t="shared" si="3"/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13</v>
      </c>
      <c r="D135" s="28"/>
      <c r="E135" s="28">
        <f>SUM(E136:E171)</f>
        <v>87500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11">
        <v>0</v>
      </c>
      <c r="D136" s="12">
        <v>0</v>
      </c>
      <c r="E136" s="16">
        <f t="shared" si="3"/>
        <v>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11">
        <v>0</v>
      </c>
      <c r="D137" s="12">
        <v>0</v>
      </c>
      <c r="E137" s="16">
        <f t="shared" si="3"/>
        <v>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11">
        <v>0</v>
      </c>
      <c r="D138" s="12">
        <v>0</v>
      </c>
      <c r="E138" s="16">
        <f t="shared" si="3"/>
        <v>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11">
        <v>0</v>
      </c>
      <c r="D139" s="12">
        <v>0</v>
      </c>
      <c r="E139" s="16">
        <f t="shared" si="3"/>
        <v>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11">
        <v>0</v>
      </c>
      <c r="D140" s="12">
        <v>0</v>
      </c>
      <c r="E140" s="16">
        <f t="shared" si="3"/>
        <v>0</v>
      </c>
      <c r="F140" s="159"/>
      <c r="G140" s="159"/>
      <c r="H140" s="159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11">
        <v>0</v>
      </c>
      <c r="D141" s="12">
        <v>0</v>
      </c>
      <c r="E141" s="16">
        <f t="shared" si="3"/>
        <v>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11">
        <v>1</v>
      </c>
      <c r="D142" s="73">
        <v>1500</v>
      </c>
      <c r="E142" s="16">
        <f t="shared" si="3"/>
        <v>1500</v>
      </c>
      <c r="F142" s="159">
        <v>2</v>
      </c>
      <c r="G142" s="159">
        <v>2390</v>
      </c>
      <c r="H142" s="159">
        <f>F142*G142</f>
        <v>4780</v>
      </c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11">
        <v>0</v>
      </c>
      <c r="D143" s="73">
        <v>0</v>
      </c>
      <c r="E143" s="16">
        <f t="shared" si="3"/>
        <v>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11">
        <v>0</v>
      </c>
      <c r="D144" s="73">
        <v>0</v>
      </c>
      <c r="E144" s="16">
        <f t="shared" si="3"/>
        <v>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0</v>
      </c>
      <c r="D145" s="73">
        <v>0</v>
      </c>
      <c r="E145" s="16">
        <f t="shared" si="3"/>
        <v>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1</v>
      </c>
      <c r="D146" s="73">
        <v>5000</v>
      </c>
      <c r="E146" s="16">
        <f t="shared" si="3"/>
        <v>5000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0</v>
      </c>
      <c r="D147" s="73">
        <v>0</v>
      </c>
      <c r="E147" s="16">
        <f t="shared" si="3"/>
        <v>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11">
        <v>0</v>
      </c>
      <c r="D148" s="73">
        <v>0</v>
      </c>
      <c r="E148" s="16">
        <f t="shared" si="3"/>
        <v>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0</v>
      </c>
      <c r="D149" s="73">
        <v>0</v>
      </c>
      <c r="E149" s="16">
        <f t="shared" si="3"/>
        <v>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73">
        <v>0</v>
      </c>
      <c r="E150" s="16">
        <f t="shared" si="3"/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11">
        <v>0</v>
      </c>
      <c r="D151" s="73">
        <v>0</v>
      </c>
      <c r="E151" s="16">
        <f t="shared" si="3"/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>
        <v>0</v>
      </c>
      <c r="D152" s="73">
        <v>0</v>
      </c>
      <c r="E152" s="16">
        <f t="shared" si="3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0</v>
      </c>
      <c r="D153" s="73">
        <v>0</v>
      </c>
      <c r="E153" s="16">
        <f t="shared" si="3"/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73">
        <v>0</v>
      </c>
      <c r="E154" s="16">
        <f t="shared" si="3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>
        <v>0</v>
      </c>
      <c r="D155" s="73">
        <v>0</v>
      </c>
      <c r="E155" s="16">
        <f t="shared" si="3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>
        <v>0</v>
      </c>
      <c r="D156" s="73">
        <v>0</v>
      </c>
      <c r="E156" s="16">
        <f t="shared" si="3"/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>
        <v>0</v>
      </c>
      <c r="D157" s="73">
        <v>0</v>
      </c>
      <c r="E157" s="16">
        <f t="shared" si="3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73">
        <v>0</v>
      </c>
      <c r="E158" s="16">
        <f t="shared" si="3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0</v>
      </c>
      <c r="D159" s="73">
        <v>0</v>
      </c>
      <c r="E159" s="16">
        <f t="shared" si="3"/>
        <v>0</v>
      </c>
      <c r="F159" s="159"/>
      <c r="G159" s="159"/>
      <c r="H159" s="159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>
        <v>0</v>
      </c>
      <c r="D160" s="73">
        <v>0</v>
      </c>
      <c r="E160" s="16">
        <f t="shared" ref="E160:E180" si="4">C160*D160</f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1">
        <v>0</v>
      </c>
      <c r="D161" s="73">
        <v>0</v>
      </c>
      <c r="E161" s="16">
        <f t="shared" si="4"/>
        <v>0</v>
      </c>
      <c r="F161" s="159"/>
      <c r="G161" s="159"/>
      <c r="H161" s="159"/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11">
        <v>2</v>
      </c>
      <c r="D162" s="73">
        <v>8000</v>
      </c>
      <c r="E162" s="16">
        <f t="shared" si="4"/>
        <v>16000</v>
      </c>
      <c r="F162" s="159">
        <v>1</v>
      </c>
      <c r="G162" s="159">
        <v>16750</v>
      </c>
      <c r="H162" s="159">
        <v>16750</v>
      </c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1">
        <v>0</v>
      </c>
      <c r="D163" s="73">
        <v>0</v>
      </c>
      <c r="E163" s="16">
        <f t="shared" si="4"/>
        <v>0</v>
      </c>
      <c r="F163" s="159"/>
      <c r="G163" s="159"/>
      <c r="H163" s="159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11">
        <v>5</v>
      </c>
      <c r="D164" s="73">
        <v>5000</v>
      </c>
      <c r="E164" s="16">
        <f t="shared" si="4"/>
        <v>25000</v>
      </c>
      <c r="F164" s="159"/>
      <c r="G164" s="159"/>
      <c r="H164" s="159"/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11">
        <v>4</v>
      </c>
      <c r="D165" s="73">
        <v>10000</v>
      </c>
      <c r="E165" s="16">
        <f t="shared" si="4"/>
        <v>40000</v>
      </c>
      <c r="F165" s="159">
        <v>1</v>
      </c>
      <c r="G165" s="159">
        <v>6949</v>
      </c>
      <c r="H165" s="159">
        <v>6949</v>
      </c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>
        <v>0</v>
      </c>
      <c r="D166" s="73">
        <v>0</v>
      </c>
      <c r="E166" s="16">
        <f t="shared" si="4"/>
        <v>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0</v>
      </c>
      <c r="D167" s="73">
        <v>0</v>
      </c>
      <c r="E167" s="16">
        <f t="shared" si="4"/>
        <v>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>
        <v>0</v>
      </c>
      <c r="D168" s="73">
        <v>0</v>
      </c>
      <c r="E168" s="16">
        <f t="shared" si="4"/>
        <v>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>
        <v>0</v>
      </c>
      <c r="D169" s="73">
        <v>0</v>
      </c>
      <c r="E169" s="16">
        <f t="shared" si="4"/>
        <v>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0</v>
      </c>
      <c r="D170" s="73">
        <v>0</v>
      </c>
      <c r="E170" s="16">
        <f t="shared" si="4"/>
        <v>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0</v>
      </c>
      <c r="D171" s="73">
        <v>0</v>
      </c>
      <c r="E171" s="16">
        <f t="shared" si="4"/>
        <v>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f>SUM(C173:C180)</f>
        <v>1</v>
      </c>
      <c r="D172" s="28">
        <v>0</v>
      </c>
      <c r="E172" s="55">
        <f>SUM(E173:E180)</f>
        <v>24000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16">
        <f t="shared" si="4"/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>
        <v>1</v>
      </c>
      <c r="D174" s="73">
        <v>24000</v>
      </c>
      <c r="E174" s="16">
        <f t="shared" si="4"/>
        <v>24000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>
        <v>0</v>
      </c>
      <c r="D175" s="73">
        <v>0</v>
      </c>
      <c r="E175" s="16">
        <f t="shared" si="4"/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0</v>
      </c>
      <c r="D176" s="73">
        <v>0</v>
      </c>
      <c r="E176" s="16">
        <f t="shared" si="4"/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>
        <v>0</v>
      </c>
      <c r="D177" s="73">
        <v>0</v>
      </c>
      <c r="E177" s="16">
        <f t="shared" si="4"/>
        <v>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73">
        <v>0</v>
      </c>
      <c r="E178" s="16">
        <f t="shared" si="4"/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73">
        <v>0</v>
      </c>
      <c r="E179" s="16">
        <f t="shared" si="4"/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/>
      <c r="D180" s="73"/>
      <c r="E180" s="16">
        <f t="shared" si="4"/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111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55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16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16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16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16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16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55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16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55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16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16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16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16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16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16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16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46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16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16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16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11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98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16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16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16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16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16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16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16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16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16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16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16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16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16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16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16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16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16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16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16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f>C224</f>
        <v>0</v>
      </c>
      <c r="D223" s="32">
        <v>0</v>
      </c>
      <c r="E223" s="46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16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6">
        <f>C202+C181+C27+C15</f>
        <v>75</v>
      </c>
      <c r="D225" s="67"/>
      <c r="E225" s="67">
        <f>E202+E181+E27+E15</f>
        <v>820900</v>
      </c>
      <c r="F225" s="188">
        <f>SUM(F14:F224)</f>
        <v>13</v>
      </c>
      <c r="G225" s="188"/>
      <c r="H225" s="188">
        <f t="shared" ref="H225:I225" si="5">SUM(H14:H224)</f>
        <v>225105.5</v>
      </c>
      <c r="I225" s="188">
        <f t="shared" si="5"/>
        <v>0</v>
      </c>
      <c r="J225" s="188"/>
      <c r="K225" s="188">
        <f>SUM(K14:K224)</f>
        <v>0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3">
      <c r="B228" s="10"/>
      <c r="C228" s="17"/>
      <c r="D228" s="53"/>
      <c r="E228" s="52"/>
      <c r="F228" s="50"/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58" fitToHeight="10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9"/>
  <sheetViews>
    <sheetView view="pageBreakPreview" topLeftCell="A8" zoomScaleNormal="100" zoomScaleSheetLayoutView="100" workbookViewId="0">
      <selection activeCell="E29" sqref="E29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  <col min="9" max="9" width="12.5703125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7.25" hidden="1" customHeight="1" x14ac:dyDescent="0.25">
      <c r="A4" s="102"/>
      <c r="B4" s="93"/>
      <c r="C4" s="5"/>
      <c r="D4" s="104"/>
      <c r="E4" s="104"/>
    </row>
    <row r="5" spans="1:11" ht="4.5" hidden="1" customHeight="1" x14ac:dyDescent="0.25">
      <c r="A5" s="1"/>
      <c r="B5" s="1"/>
      <c r="C5" s="5"/>
      <c r="D5" s="7"/>
      <c r="E5" s="8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8.25" customHeight="1" x14ac:dyDescent="0.25">
      <c r="A9" s="237" t="s">
        <v>384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197" t="s">
        <v>346</v>
      </c>
      <c r="F13" s="20" t="s">
        <v>344</v>
      </c>
      <c r="G13" s="21" t="s">
        <v>345</v>
      </c>
      <c r="H13" s="22" t="s">
        <v>346</v>
      </c>
      <c r="I13" s="20" t="s">
        <v>344</v>
      </c>
      <c r="J13" s="21" t="s">
        <v>345</v>
      </c>
      <c r="K13" s="22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98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3">
        <f>C16</f>
        <v>1</v>
      </c>
      <c r="D15" s="43"/>
      <c r="E15" s="199">
        <f>E16+E26</f>
        <v>102500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f>SUM(C17:C25)</f>
        <v>1</v>
      </c>
      <c r="D16" s="28">
        <v>0</v>
      </c>
      <c r="E16" s="200">
        <f>SUM(E17:E25)</f>
        <v>97000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>
        <v>0</v>
      </c>
      <c r="D17" s="12">
        <v>0</v>
      </c>
      <c r="E17" s="201">
        <v>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>
        <v>1</v>
      </c>
      <c r="D18" s="12">
        <v>97000</v>
      </c>
      <c r="E18" s="201">
        <f>C18*D18</f>
        <v>97000</v>
      </c>
      <c r="F18" s="159">
        <v>1</v>
      </c>
      <c r="G18" s="159">
        <v>96932</v>
      </c>
      <c r="H18" s="159">
        <v>96932</v>
      </c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49"/>
      <c r="D19" s="14"/>
      <c r="E19" s="201">
        <f t="shared" ref="E19:E25" si="0">C19*D19</f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/>
      <c r="D20" s="12"/>
      <c r="E20" s="201">
        <f t="shared" si="0"/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201">
        <f t="shared" si="0"/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>
        <v>0</v>
      </c>
      <c r="D22" s="12">
        <v>0</v>
      </c>
      <c r="E22" s="201">
        <f t="shared" si="0"/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201">
        <f t="shared" si="0"/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>
        <v>0</v>
      </c>
      <c r="D24" s="12">
        <v>0</v>
      </c>
      <c r="E24" s="201">
        <f t="shared" si="0"/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>
        <v>0</v>
      </c>
      <c r="D25" s="12"/>
      <c r="E25" s="201">
        <f t="shared" si="0"/>
        <v>0</v>
      </c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1</v>
      </c>
      <c r="D26" s="28">
        <v>5500</v>
      </c>
      <c r="E26" s="202">
        <f>C26*D26</f>
        <v>5500</v>
      </c>
      <c r="F26" s="159">
        <v>2</v>
      </c>
      <c r="G26" s="159">
        <f>3800+9400</f>
        <v>13200</v>
      </c>
      <c r="H26" s="159">
        <f>G26</f>
        <v>13200</v>
      </c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45">
        <f>C28+C62+C88+C95+C109+C135+C172</f>
        <v>142</v>
      </c>
      <c r="D27" s="44">
        <v>0</v>
      </c>
      <c r="E27" s="203">
        <f>E28+E62+E88+E95+E109+E135+E172</f>
        <v>754350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29">
        <f>SUM(C29:C61)</f>
        <v>23</v>
      </c>
      <c r="D28" s="28">
        <v>0</v>
      </c>
      <c r="E28" s="202">
        <f>SUM(E29:E61)</f>
        <v>70600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11">
        <v>0</v>
      </c>
      <c r="D29" s="12">
        <v>0</v>
      </c>
      <c r="E29" s="201">
        <f t="shared" ref="E29:E87" si="1">C29*D29</f>
        <v>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11">
        <v>0</v>
      </c>
      <c r="D30" s="12">
        <v>0</v>
      </c>
      <c r="E30" s="201">
        <f t="shared" si="1"/>
        <v>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11">
        <v>0</v>
      </c>
      <c r="D31" s="12">
        <v>0</v>
      </c>
      <c r="E31" s="201">
        <f t="shared" si="1"/>
        <v>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11">
        <v>0</v>
      </c>
      <c r="D32" s="12">
        <v>0</v>
      </c>
      <c r="E32" s="201">
        <f t="shared" si="1"/>
        <v>0</v>
      </c>
      <c r="F32" s="159"/>
      <c r="G32" s="159"/>
      <c r="H32" s="159"/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11">
        <v>0</v>
      </c>
      <c r="D33" s="12">
        <v>0</v>
      </c>
      <c r="E33" s="201">
        <f t="shared" si="1"/>
        <v>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11">
        <v>0</v>
      </c>
      <c r="D34" s="12">
        <v>0</v>
      </c>
      <c r="E34" s="201">
        <f t="shared" si="1"/>
        <v>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11">
        <v>0</v>
      </c>
      <c r="D35" s="12">
        <v>0</v>
      </c>
      <c r="E35" s="201">
        <f t="shared" si="1"/>
        <v>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11">
        <v>0</v>
      </c>
      <c r="D36" s="12">
        <v>0</v>
      </c>
      <c r="E36" s="201">
        <f t="shared" si="1"/>
        <v>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11">
        <v>4</v>
      </c>
      <c r="D37" s="12">
        <v>4400</v>
      </c>
      <c r="E37" s="201">
        <f t="shared" si="1"/>
        <v>17600</v>
      </c>
      <c r="F37" s="159"/>
      <c r="G37" s="194"/>
      <c r="H37" s="164"/>
      <c r="I37" s="165"/>
      <c r="J37" s="159"/>
      <c r="K37" s="159"/>
    </row>
    <row r="38" spans="1:11" x14ac:dyDescent="0.25">
      <c r="A38" s="15">
        <v>1653501010</v>
      </c>
      <c r="B38" s="13" t="s">
        <v>22</v>
      </c>
      <c r="C38" s="11">
        <v>1</v>
      </c>
      <c r="D38" s="12">
        <v>5000</v>
      </c>
      <c r="E38" s="201">
        <f t="shared" si="1"/>
        <v>5000</v>
      </c>
      <c r="F38" s="159">
        <v>3</v>
      </c>
      <c r="G38" s="194">
        <v>4150</v>
      </c>
      <c r="H38" s="164">
        <v>12450</v>
      </c>
      <c r="I38" s="165">
        <v>0</v>
      </c>
      <c r="J38" s="159">
        <v>0</v>
      </c>
      <c r="K38" s="159">
        <v>0</v>
      </c>
    </row>
    <row r="39" spans="1:11" x14ac:dyDescent="0.25">
      <c r="A39" s="15">
        <v>1653501011</v>
      </c>
      <c r="B39" s="13" t="s">
        <v>23</v>
      </c>
      <c r="C39" s="11">
        <v>0</v>
      </c>
      <c r="D39" s="12">
        <v>0</v>
      </c>
      <c r="E39" s="201">
        <f t="shared" si="1"/>
        <v>0</v>
      </c>
      <c r="F39" s="159"/>
      <c r="G39" s="194"/>
      <c r="H39" s="164"/>
      <c r="I39" s="165"/>
      <c r="J39" s="159"/>
      <c r="K39" s="159"/>
    </row>
    <row r="40" spans="1:11" x14ac:dyDescent="0.25">
      <c r="A40" s="15">
        <v>1653501012</v>
      </c>
      <c r="B40" s="13" t="s">
        <v>24</v>
      </c>
      <c r="C40" s="11">
        <v>10</v>
      </c>
      <c r="D40" s="12">
        <v>2000</v>
      </c>
      <c r="E40" s="201">
        <f t="shared" si="1"/>
        <v>20000</v>
      </c>
      <c r="F40" s="159"/>
      <c r="G40" s="194"/>
      <c r="H40" s="164"/>
      <c r="I40" s="165"/>
      <c r="J40" s="159"/>
      <c r="K40" s="159"/>
    </row>
    <row r="41" spans="1:11" x14ac:dyDescent="0.25">
      <c r="A41" s="15">
        <v>1653501013</v>
      </c>
      <c r="B41" s="13" t="s">
        <v>25</v>
      </c>
      <c r="C41" s="11">
        <v>0</v>
      </c>
      <c r="D41" s="12">
        <v>0</v>
      </c>
      <c r="E41" s="201">
        <f t="shared" si="1"/>
        <v>0</v>
      </c>
      <c r="F41" s="159"/>
      <c r="G41" s="194"/>
      <c r="H41" s="164"/>
      <c r="I41" s="165"/>
      <c r="J41" s="159"/>
      <c r="K41" s="159"/>
    </row>
    <row r="42" spans="1:11" x14ac:dyDescent="0.25">
      <c r="A42" s="15">
        <v>1653501014</v>
      </c>
      <c r="B42" s="13" t="s">
        <v>26</v>
      </c>
      <c r="C42" s="11">
        <v>0</v>
      </c>
      <c r="D42" s="12">
        <v>0</v>
      </c>
      <c r="E42" s="201">
        <f t="shared" si="1"/>
        <v>0</v>
      </c>
      <c r="F42" s="159"/>
      <c r="G42" s="194"/>
      <c r="H42" s="164"/>
      <c r="I42" s="165"/>
      <c r="J42" s="159"/>
      <c r="K42" s="159"/>
    </row>
    <row r="43" spans="1:11" x14ac:dyDescent="0.25">
      <c r="A43" s="15">
        <v>1653501015</v>
      </c>
      <c r="B43" s="13" t="s">
        <v>27</v>
      </c>
      <c r="C43" s="11">
        <v>0</v>
      </c>
      <c r="D43" s="12">
        <v>0</v>
      </c>
      <c r="E43" s="201">
        <f t="shared" si="1"/>
        <v>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11">
        <v>0</v>
      </c>
      <c r="D44" s="12">
        <v>0</v>
      </c>
      <c r="E44" s="201">
        <f t="shared" si="1"/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11">
        <v>0</v>
      </c>
      <c r="D45" s="12">
        <v>0</v>
      </c>
      <c r="E45" s="201">
        <f t="shared" si="1"/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11">
        <v>0</v>
      </c>
      <c r="D46" s="12">
        <v>0</v>
      </c>
      <c r="E46" s="201">
        <f t="shared" si="1"/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11">
        <v>0</v>
      </c>
      <c r="D47" s="12">
        <v>0</v>
      </c>
      <c r="E47" s="201">
        <f t="shared" si="1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11">
        <v>4</v>
      </c>
      <c r="D48" s="12">
        <v>3500</v>
      </c>
      <c r="E48" s="201">
        <f t="shared" si="1"/>
        <v>14000</v>
      </c>
      <c r="F48" s="159"/>
      <c r="G48" s="159"/>
      <c r="H48" s="159"/>
      <c r="I48" s="159"/>
      <c r="J48" s="159"/>
      <c r="K48" s="159"/>
    </row>
    <row r="49" spans="1:12" x14ac:dyDescent="0.25">
      <c r="A49" s="15">
        <v>1653501021</v>
      </c>
      <c r="B49" s="13" t="s">
        <v>33</v>
      </c>
      <c r="C49" s="11">
        <v>4</v>
      </c>
      <c r="D49" s="12">
        <v>3500</v>
      </c>
      <c r="E49" s="201">
        <f t="shared" si="1"/>
        <v>14000</v>
      </c>
      <c r="F49" s="159"/>
      <c r="G49" s="159"/>
      <c r="H49" s="159"/>
      <c r="I49" s="159"/>
      <c r="J49" s="159"/>
      <c r="K49" s="159"/>
    </row>
    <row r="50" spans="1:12" x14ac:dyDescent="0.25">
      <c r="A50" s="15">
        <v>1653501022</v>
      </c>
      <c r="B50" s="13" t="s">
        <v>34</v>
      </c>
      <c r="C50" s="11">
        <v>0</v>
      </c>
      <c r="D50" s="12">
        <v>0</v>
      </c>
      <c r="E50" s="201">
        <f t="shared" si="1"/>
        <v>0</v>
      </c>
      <c r="F50" s="159"/>
      <c r="G50" s="159"/>
      <c r="H50" s="159"/>
      <c r="I50" s="159"/>
      <c r="J50" s="159"/>
      <c r="K50" s="159"/>
    </row>
    <row r="51" spans="1:12" x14ac:dyDescent="0.25">
      <c r="A51" s="15">
        <v>1653501023</v>
      </c>
      <c r="B51" s="13" t="s">
        <v>36</v>
      </c>
      <c r="C51" s="11">
        <v>0</v>
      </c>
      <c r="D51" s="12">
        <v>0</v>
      </c>
      <c r="E51" s="201">
        <f t="shared" si="1"/>
        <v>0</v>
      </c>
      <c r="F51" s="159"/>
      <c r="G51" s="159"/>
      <c r="H51" s="159"/>
      <c r="I51" s="159"/>
      <c r="J51" s="159"/>
      <c r="K51" s="159"/>
    </row>
    <row r="52" spans="1:12" x14ac:dyDescent="0.25">
      <c r="A52" s="15">
        <v>1653501024</v>
      </c>
      <c r="B52" s="13" t="s">
        <v>37</v>
      </c>
      <c r="C52" s="11"/>
      <c r="D52" s="12"/>
      <c r="E52" s="201">
        <f t="shared" si="1"/>
        <v>0</v>
      </c>
      <c r="F52" s="159"/>
      <c r="G52" s="159"/>
      <c r="H52" s="159"/>
      <c r="I52" s="159"/>
      <c r="J52" s="159"/>
      <c r="K52" s="159"/>
    </row>
    <row r="53" spans="1:12" x14ac:dyDescent="0.25">
      <c r="A53" s="15">
        <v>1653501025</v>
      </c>
      <c r="B53" s="13" t="s">
        <v>38</v>
      </c>
      <c r="C53" s="11">
        <v>0</v>
      </c>
      <c r="D53" s="12">
        <v>0</v>
      </c>
      <c r="E53" s="201">
        <f t="shared" si="1"/>
        <v>0</v>
      </c>
      <c r="F53" s="159"/>
      <c r="G53" s="159"/>
      <c r="H53" s="159"/>
      <c r="I53" s="159"/>
      <c r="J53" s="159"/>
      <c r="K53" s="159"/>
    </row>
    <row r="54" spans="1:12" x14ac:dyDescent="0.25">
      <c r="A54" s="15">
        <v>1653501026</v>
      </c>
      <c r="B54" s="13" t="s">
        <v>39</v>
      </c>
      <c r="C54" s="11">
        <v>0</v>
      </c>
      <c r="D54" s="12">
        <v>0</v>
      </c>
      <c r="E54" s="201">
        <f t="shared" si="1"/>
        <v>0</v>
      </c>
      <c r="F54" s="159"/>
      <c r="G54" s="159"/>
      <c r="H54" s="159"/>
      <c r="I54" s="159"/>
      <c r="J54" s="159"/>
      <c r="K54" s="159"/>
    </row>
    <row r="55" spans="1:12" ht="24" x14ac:dyDescent="0.25">
      <c r="A55" s="15">
        <v>1653501027</v>
      </c>
      <c r="B55" s="13" t="s">
        <v>329</v>
      </c>
      <c r="C55" s="11">
        <v>0</v>
      </c>
      <c r="D55" s="12">
        <v>0</v>
      </c>
      <c r="E55" s="201">
        <f t="shared" si="1"/>
        <v>0</v>
      </c>
      <c r="F55" s="159"/>
      <c r="G55" s="159">
        <v>3</v>
      </c>
      <c r="H55" s="159">
        <f>1900+2800+6300</f>
        <v>11000</v>
      </c>
      <c r="I55" s="159">
        <f>H55</f>
        <v>11000</v>
      </c>
      <c r="J55" s="159"/>
      <c r="K55" s="159"/>
      <c r="L55" t="s">
        <v>434</v>
      </c>
    </row>
    <row r="56" spans="1:12" x14ac:dyDescent="0.25">
      <c r="A56" s="15">
        <v>1653501028</v>
      </c>
      <c r="B56" s="13" t="s">
        <v>40</v>
      </c>
      <c r="C56" s="11">
        <v>0</v>
      </c>
      <c r="D56" s="12">
        <v>0</v>
      </c>
      <c r="E56" s="201">
        <f t="shared" si="1"/>
        <v>0</v>
      </c>
      <c r="F56" s="159"/>
      <c r="G56" s="159"/>
      <c r="H56" s="159"/>
      <c r="I56" s="159"/>
      <c r="J56" s="159"/>
      <c r="K56" s="159"/>
    </row>
    <row r="57" spans="1:12" x14ac:dyDescent="0.25">
      <c r="A57" s="15">
        <v>1653501029</v>
      </c>
      <c r="B57" s="13" t="s">
        <v>41</v>
      </c>
      <c r="C57" s="11">
        <v>0</v>
      </c>
      <c r="D57" s="12">
        <v>0</v>
      </c>
      <c r="E57" s="201">
        <f t="shared" si="1"/>
        <v>0</v>
      </c>
      <c r="F57" s="159"/>
      <c r="G57" s="159"/>
      <c r="H57" s="159"/>
      <c r="I57" s="159"/>
      <c r="J57" s="159"/>
      <c r="K57" s="159"/>
    </row>
    <row r="58" spans="1:12" x14ac:dyDescent="0.25">
      <c r="A58" s="15">
        <v>1653501030</v>
      </c>
      <c r="B58" s="13" t="s">
        <v>42</v>
      </c>
      <c r="C58" s="11">
        <v>0</v>
      </c>
      <c r="D58" s="12">
        <v>0</v>
      </c>
      <c r="E58" s="201">
        <f t="shared" si="1"/>
        <v>0</v>
      </c>
      <c r="F58" s="159"/>
      <c r="G58" s="159"/>
      <c r="H58" s="159"/>
      <c r="I58" s="159"/>
      <c r="J58" s="159"/>
      <c r="K58" s="159"/>
    </row>
    <row r="59" spans="1:12" x14ac:dyDescent="0.25">
      <c r="A59" s="15">
        <v>1653501031</v>
      </c>
      <c r="B59" s="13" t="s">
        <v>288</v>
      </c>
      <c r="C59" s="11">
        <v>0</v>
      </c>
      <c r="D59" s="12">
        <v>0</v>
      </c>
      <c r="E59" s="201">
        <f t="shared" si="1"/>
        <v>0</v>
      </c>
      <c r="F59" s="159"/>
      <c r="G59" s="159"/>
      <c r="H59" s="159"/>
      <c r="I59" s="159"/>
      <c r="J59" s="159"/>
      <c r="K59" s="159"/>
    </row>
    <row r="60" spans="1:12" x14ac:dyDescent="0.25">
      <c r="A60" s="15">
        <v>1653501032</v>
      </c>
      <c r="B60" s="13" t="s">
        <v>295</v>
      </c>
      <c r="C60" s="11">
        <v>0</v>
      </c>
      <c r="D60" s="12">
        <v>0</v>
      </c>
      <c r="E60" s="201">
        <f t="shared" si="1"/>
        <v>0</v>
      </c>
      <c r="F60" s="159"/>
      <c r="G60" s="159"/>
      <c r="H60" s="159"/>
      <c r="I60" s="159"/>
      <c r="J60" s="159"/>
      <c r="K60" s="159"/>
    </row>
    <row r="61" spans="1:12" x14ac:dyDescent="0.25">
      <c r="A61" s="15">
        <v>1653501033</v>
      </c>
      <c r="B61" s="13" t="s">
        <v>296</v>
      </c>
      <c r="C61" s="11">
        <v>0</v>
      </c>
      <c r="D61" s="12">
        <v>0</v>
      </c>
      <c r="E61" s="201">
        <f t="shared" si="1"/>
        <v>0</v>
      </c>
      <c r="F61" s="159"/>
      <c r="G61" s="159"/>
      <c r="H61" s="159"/>
      <c r="I61" s="159"/>
      <c r="J61" s="159"/>
      <c r="K61" s="159"/>
    </row>
    <row r="62" spans="1:12" ht="24" x14ac:dyDescent="0.25">
      <c r="A62" s="25" t="s">
        <v>43</v>
      </c>
      <c r="B62" s="26" t="s">
        <v>44</v>
      </c>
      <c r="C62" s="29">
        <f>SUM(C63:C87)</f>
        <v>63</v>
      </c>
      <c r="D62" s="28">
        <v>0</v>
      </c>
      <c r="E62" s="202">
        <f>SUM(E63:E87)</f>
        <v>383400</v>
      </c>
      <c r="F62" s="159"/>
      <c r="G62" s="159"/>
      <c r="H62" s="159"/>
      <c r="I62" s="159"/>
      <c r="J62" s="159"/>
      <c r="K62" s="159"/>
    </row>
    <row r="63" spans="1:12" x14ac:dyDescent="0.25">
      <c r="A63" s="15" t="s">
        <v>45</v>
      </c>
      <c r="B63" s="13" t="s">
        <v>46</v>
      </c>
      <c r="C63" s="11">
        <v>10</v>
      </c>
      <c r="D63" s="12">
        <v>11000</v>
      </c>
      <c r="E63" s="201">
        <f t="shared" si="1"/>
        <v>110000</v>
      </c>
      <c r="F63" s="159"/>
      <c r="G63" s="194"/>
      <c r="H63" s="164"/>
      <c r="I63" s="165"/>
      <c r="J63" s="159"/>
      <c r="K63" s="159"/>
    </row>
    <row r="64" spans="1:12" x14ac:dyDescent="0.25">
      <c r="A64" s="15" t="s">
        <v>47</v>
      </c>
      <c r="B64" s="13" t="s">
        <v>48</v>
      </c>
      <c r="C64" s="11">
        <v>10</v>
      </c>
      <c r="D64" s="12">
        <v>12000</v>
      </c>
      <c r="E64" s="201">
        <f t="shared" si="1"/>
        <v>120000</v>
      </c>
      <c r="F64" s="159"/>
      <c r="G64" s="194"/>
      <c r="H64" s="164"/>
      <c r="I64" s="165"/>
      <c r="J64" s="159"/>
      <c r="K64" s="159"/>
      <c r="L64" t="s">
        <v>430</v>
      </c>
    </row>
    <row r="65" spans="1:11" x14ac:dyDescent="0.25">
      <c r="A65" s="15" t="s">
        <v>49</v>
      </c>
      <c r="B65" s="13" t="s">
        <v>50</v>
      </c>
      <c r="C65" s="11">
        <v>1</v>
      </c>
      <c r="D65" s="12">
        <v>11000</v>
      </c>
      <c r="E65" s="201">
        <f t="shared" si="1"/>
        <v>11000</v>
      </c>
      <c r="F65" s="159"/>
      <c r="G65" s="194"/>
      <c r="H65" s="164"/>
      <c r="I65" s="165"/>
      <c r="J65" s="159"/>
      <c r="K65" s="159"/>
    </row>
    <row r="66" spans="1:11" x14ac:dyDescent="0.25">
      <c r="A66" s="15" t="s">
        <v>51</v>
      </c>
      <c r="B66" s="13" t="s">
        <v>52</v>
      </c>
      <c r="C66" s="11">
        <v>5</v>
      </c>
      <c r="D66" s="12">
        <v>7000</v>
      </c>
      <c r="E66" s="201">
        <f t="shared" si="1"/>
        <v>35000</v>
      </c>
      <c r="F66" s="159">
        <v>4</v>
      </c>
      <c r="G66" s="194">
        <v>4360.3329999999996</v>
      </c>
      <c r="H66" s="164">
        <f>F66*G66</f>
        <v>17441.331999999999</v>
      </c>
      <c r="I66" s="165"/>
      <c r="J66" s="159"/>
      <c r="K66" s="159"/>
    </row>
    <row r="67" spans="1:11" x14ac:dyDescent="0.25">
      <c r="A67" s="15" t="s">
        <v>53</v>
      </c>
      <c r="B67" s="13" t="s">
        <v>54</v>
      </c>
      <c r="C67" s="11">
        <v>5</v>
      </c>
      <c r="D67" s="12">
        <v>6500</v>
      </c>
      <c r="E67" s="201">
        <f t="shared" si="1"/>
        <v>32500</v>
      </c>
      <c r="F67" s="159"/>
      <c r="G67" s="194"/>
      <c r="H67" s="164"/>
      <c r="I67" s="165"/>
      <c r="J67" s="159"/>
      <c r="K67" s="159"/>
    </row>
    <row r="68" spans="1:11" x14ac:dyDescent="0.25">
      <c r="A68" s="15" t="s">
        <v>55</v>
      </c>
      <c r="B68" s="13" t="s">
        <v>56</v>
      </c>
      <c r="C68" s="11">
        <v>0</v>
      </c>
      <c r="D68" s="12">
        <v>0</v>
      </c>
      <c r="E68" s="201">
        <f t="shared" si="1"/>
        <v>0</v>
      </c>
      <c r="F68" s="159"/>
      <c r="G68" s="194"/>
      <c r="H68" s="164"/>
      <c r="I68" s="165"/>
      <c r="J68" s="159"/>
      <c r="K68" s="159"/>
    </row>
    <row r="69" spans="1:11" x14ac:dyDescent="0.25">
      <c r="A69" s="15" t="s">
        <v>57</v>
      </c>
      <c r="B69" s="13" t="s">
        <v>58</v>
      </c>
      <c r="C69" s="11">
        <v>0</v>
      </c>
      <c r="D69" s="12">
        <v>0</v>
      </c>
      <c r="E69" s="201">
        <f t="shared" si="1"/>
        <v>0</v>
      </c>
      <c r="F69" s="159"/>
      <c r="G69" s="194"/>
      <c r="H69" s="164"/>
      <c r="I69" s="165"/>
      <c r="J69" s="159"/>
      <c r="K69" s="159"/>
    </row>
    <row r="70" spans="1:11" x14ac:dyDescent="0.25">
      <c r="A70" s="15" t="s">
        <v>59</v>
      </c>
      <c r="B70" s="13" t="s">
        <v>60</v>
      </c>
      <c r="C70" s="11">
        <v>2</v>
      </c>
      <c r="D70" s="12">
        <v>9000</v>
      </c>
      <c r="E70" s="201">
        <f t="shared" si="1"/>
        <v>18000</v>
      </c>
      <c r="F70" s="159">
        <v>2</v>
      </c>
      <c r="G70" s="194">
        <v>5200</v>
      </c>
      <c r="H70" s="164">
        <v>10400</v>
      </c>
      <c r="I70" s="165"/>
      <c r="J70" s="159"/>
      <c r="K70" s="159"/>
    </row>
    <row r="71" spans="1:11" x14ac:dyDescent="0.25">
      <c r="A71" s="15" t="s">
        <v>61</v>
      </c>
      <c r="B71" s="13" t="s">
        <v>62</v>
      </c>
      <c r="C71" s="11">
        <v>0</v>
      </c>
      <c r="D71" s="12">
        <v>0</v>
      </c>
      <c r="E71" s="201">
        <f t="shared" si="1"/>
        <v>0</v>
      </c>
      <c r="F71" s="159"/>
      <c r="G71" s="194"/>
      <c r="H71" s="164"/>
      <c r="I71" s="165"/>
      <c r="J71" s="159"/>
      <c r="K71" s="159"/>
    </row>
    <row r="72" spans="1:11" x14ac:dyDescent="0.25">
      <c r="A72" s="15" t="s">
        <v>63</v>
      </c>
      <c r="B72" s="13" t="s">
        <v>64</v>
      </c>
      <c r="C72" s="11">
        <v>8</v>
      </c>
      <c r="D72" s="12">
        <v>1600</v>
      </c>
      <c r="E72" s="201">
        <f t="shared" si="1"/>
        <v>12800</v>
      </c>
      <c r="F72" s="159"/>
      <c r="G72" s="194"/>
      <c r="H72" s="164"/>
      <c r="I72" s="165"/>
      <c r="J72" s="159"/>
      <c r="K72" s="159"/>
    </row>
    <row r="73" spans="1:11" x14ac:dyDescent="0.25">
      <c r="A73" s="15" t="s">
        <v>65</v>
      </c>
      <c r="B73" s="13" t="s">
        <v>66</v>
      </c>
      <c r="C73" s="11">
        <v>8</v>
      </c>
      <c r="D73" s="12">
        <v>1600</v>
      </c>
      <c r="E73" s="201">
        <f t="shared" si="1"/>
        <v>12800</v>
      </c>
      <c r="F73" s="159"/>
      <c r="G73" s="194"/>
      <c r="H73" s="164"/>
      <c r="I73" s="165"/>
      <c r="J73" s="159"/>
      <c r="K73" s="159"/>
    </row>
    <row r="74" spans="1:11" x14ac:dyDescent="0.25">
      <c r="A74" s="15" t="s">
        <v>67</v>
      </c>
      <c r="B74" s="13" t="s">
        <v>68</v>
      </c>
      <c r="C74" s="11">
        <v>8</v>
      </c>
      <c r="D74" s="12">
        <v>1600</v>
      </c>
      <c r="E74" s="201">
        <f t="shared" si="1"/>
        <v>12800</v>
      </c>
      <c r="F74" s="159"/>
      <c r="G74" s="194"/>
      <c r="H74" s="164"/>
      <c r="I74" s="165"/>
      <c r="J74" s="159"/>
      <c r="K74" s="159"/>
    </row>
    <row r="75" spans="1:11" x14ac:dyDescent="0.25">
      <c r="A75" s="15" t="s">
        <v>69</v>
      </c>
      <c r="B75" s="13" t="s">
        <v>70</v>
      </c>
      <c r="C75" s="11"/>
      <c r="D75" s="12"/>
      <c r="E75" s="201">
        <f t="shared" si="1"/>
        <v>0</v>
      </c>
      <c r="F75" s="159"/>
      <c r="G75" s="194"/>
      <c r="H75" s="164"/>
      <c r="I75" s="165"/>
      <c r="J75" s="159"/>
      <c r="K75" s="159"/>
    </row>
    <row r="76" spans="1:11" x14ac:dyDescent="0.25">
      <c r="A76" s="15" t="s">
        <v>71</v>
      </c>
      <c r="B76" s="13" t="s">
        <v>72</v>
      </c>
      <c r="C76" s="11">
        <v>0</v>
      </c>
      <c r="D76" s="12">
        <v>0</v>
      </c>
      <c r="E76" s="201">
        <f t="shared" si="1"/>
        <v>0</v>
      </c>
      <c r="F76" s="159"/>
      <c r="G76" s="194"/>
      <c r="H76" s="164"/>
      <c r="I76" s="165"/>
      <c r="J76" s="159"/>
      <c r="K76" s="159"/>
    </row>
    <row r="77" spans="1:11" x14ac:dyDescent="0.25">
      <c r="A77" s="15" t="s">
        <v>73</v>
      </c>
      <c r="B77" s="13" t="s">
        <v>74</v>
      </c>
      <c r="C77" s="11">
        <v>0</v>
      </c>
      <c r="D77" s="12">
        <v>0</v>
      </c>
      <c r="E77" s="201">
        <f t="shared" si="1"/>
        <v>0</v>
      </c>
      <c r="F77" s="159"/>
      <c r="G77" s="194"/>
      <c r="H77" s="164"/>
      <c r="I77" s="165"/>
      <c r="J77" s="159"/>
      <c r="K77" s="159"/>
    </row>
    <row r="78" spans="1:11" x14ac:dyDescent="0.25">
      <c r="A78" s="15" t="s">
        <v>75</v>
      </c>
      <c r="B78" s="13" t="s">
        <v>76</v>
      </c>
      <c r="C78" s="11">
        <v>0</v>
      </c>
      <c r="D78" s="12">
        <v>0</v>
      </c>
      <c r="E78" s="201">
        <f t="shared" si="1"/>
        <v>0</v>
      </c>
      <c r="F78" s="159"/>
      <c r="G78" s="194"/>
      <c r="H78" s="164"/>
      <c r="I78" s="165"/>
      <c r="J78" s="159"/>
      <c r="K78" s="159"/>
    </row>
    <row r="79" spans="1:11" x14ac:dyDescent="0.25">
      <c r="A79" s="15" t="s">
        <v>77</v>
      </c>
      <c r="B79" s="13" t="s">
        <v>331</v>
      </c>
      <c r="C79" s="11">
        <v>1</v>
      </c>
      <c r="D79" s="12">
        <v>9000</v>
      </c>
      <c r="E79" s="201">
        <f t="shared" si="1"/>
        <v>9000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11">
        <v>3</v>
      </c>
      <c r="D80" s="12">
        <v>2500</v>
      </c>
      <c r="E80" s="201">
        <f t="shared" si="1"/>
        <v>7500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11">
        <v>0</v>
      </c>
      <c r="D81" s="12">
        <v>0</v>
      </c>
      <c r="E81" s="201">
        <f t="shared" si="1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11">
        <v>2</v>
      </c>
      <c r="D82" s="12">
        <v>1000</v>
      </c>
      <c r="E82" s="201">
        <f t="shared" si="1"/>
        <v>2000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11"/>
      <c r="D83" s="12"/>
      <c r="E83" s="201">
        <f t="shared" si="1"/>
        <v>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11"/>
      <c r="D84" s="12"/>
      <c r="E84" s="201">
        <f t="shared" si="1"/>
        <v>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11"/>
      <c r="D85" s="12"/>
      <c r="E85" s="201">
        <f t="shared" si="1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11">
        <v>0</v>
      </c>
      <c r="D86" s="12">
        <v>0</v>
      </c>
      <c r="E86" s="201">
        <f t="shared" si="1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11">
        <v>0</v>
      </c>
      <c r="D87" s="12">
        <v>0</v>
      </c>
      <c r="E87" s="201">
        <f t="shared" si="1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f>SUM(C89:C94)</f>
        <v>7</v>
      </c>
      <c r="D88" s="55">
        <v>0</v>
      </c>
      <c r="E88" s="202">
        <f>SUM(E89:E94)</f>
        <v>86000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11">
        <v>0</v>
      </c>
      <c r="D89" s="12">
        <v>0</v>
      </c>
      <c r="E89" s="201">
        <f>C89*D89</f>
        <v>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11">
        <v>2</v>
      </c>
      <c r="D90" s="12">
        <v>3500</v>
      </c>
      <c r="E90" s="201">
        <f t="shared" ref="E90:E108" si="2">C90*D90</f>
        <v>7000</v>
      </c>
      <c r="F90" s="159"/>
      <c r="G90" s="194"/>
      <c r="H90" s="164"/>
      <c r="I90" s="165"/>
      <c r="J90" s="159"/>
      <c r="K90" s="159"/>
    </row>
    <row r="91" spans="1:11" x14ac:dyDescent="0.25">
      <c r="A91" s="15" t="s">
        <v>96</v>
      </c>
      <c r="B91" s="13" t="s">
        <v>97</v>
      </c>
      <c r="C91" s="11">
        <v>0</v>
      </c>
      <c r="D91" s="12">
        <v>0</v>
      </c>
      <c r="E91" s="201">
        <f t="shared" si="2"/>
        <v>0</v>
      </c>
      <c r="F91" s="159"/>
      <c r="G91" s="194"/>
      <c r="H91" s="164"/>
      <c r="I91" s="165"/>
      <c r="J91" s="159"/>
      <c r="K91" s="159"/>
    </row>
    <row r="92" spans="1:11" x14ac:dyDescent="0.25">
      <c r="A92" s="15" t="s">
        <v>98</v>
      </c>
      <c r="B92" s="13" t="s">
        <v>99</v>
      </c>
      <c r="C92" s="11">
        <v>3</v>
      </c>
      <c r="D92" s="12">
        <v>25000</v>
      </c>
      <c r="E92" s="201">
        <f t="shared" si="2"/>
        <v>75000</v>
      </c>
      <c r="F92" s="159">
        <v>2</v>
      </c>
      <c r="G92" s="194">
        <v>28500</v>
      </c>
      <c r="H92" s="164">
        <v>57000</v>
      </c>
      <c r="I92" s="165"/>
      <c r="J92" s="159"/>
      <c r="K92" s="159"/>
    </row>
    <row r="93" spans="1:11" x14ac:dyDescent="0.25">
      <c r="A93" s="15" t="s">
        <v>100</v>
      </c>
      <c r="B93" s="13" t="s">
        <v>101</v>
      </c>
      <c r="C93" s="11">
        <v>1</v>
      </c>
      <c r="D93" s="12">
        <v>1500</v>
      </c>
      <c r="E93" s="201">
        <f t="shared" si="2"/>
        <v>1500</v>
      </c>
      <c r="F93" s="159"/>
      <c r="G93" s="194"/>
      <c r="H93" s="164"/>
      <c r="I93" s="165"/>
      <c r="J93" s="159"/>
      <c r="K93" s="159"/>
    </row>
    <row r="94" spans="1:11" x14ac:dyDescent="0.25">
      <c r="A94" s="15" t="s">
        <v>102</v>
      </c>
      <c r="B94" s="13" t="s">
        <v>103</v>
      </c>
      <c r="C94" s="11">
        <v>1</v>
      </c>
      <c r="D94" s="12">
        <v>2500</v>
      </c>
      <c r="E94" s="201">
        <f t="shared" si="2"/>
        <v>2500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f>SUM(C96:C108)</f>
        <v>13</v>
      </c>
      <c r="D95" s="28">
        <v>0</v>
      </c>
      <c r="E95" s="202">
        <f>SUM(E96:E108)</f>
        <v>75000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11"/>
      <c r="D96" s="12"/>
      <c r="E96" s="201">
        <f t="shared" si="2"/>
        <v>0</v>
      </c>
      <c r="F96" s="159"/>
      <c r="G96" s="194"/>
      <c r="H96" s="164"/>
      <c r="I96" s="165"/>
      <c r="J96" s="159"/>
      <c r="K96" s="159"/>
    </row>
    <row r="97" spans="1:11" x14ac:dyDescent="0.25">
      <c r="A97" s="15" t="s">
        <v>108</v>
      </c>
      <c r="B97" s="13" t="s">
        <v>279</v>
      </c>
      <c r="C97" s="11">
        <v>2</v>
      </c>
      <c r="D97" s="12">
        <v>15000</v>
      </c>
      <c r="E97" s="201">
        <f t="shared" si="2"/>
        <v>30000</v>
      </c>
      <c r="F97" s="159"/>
      <c r="G97" s="194"/>
      <c r="H97" s="164"/>
      <c r="I97" s="165"/>
      <c r="J97" s="159"/>
      <c r="K97" s="159"/>
    </row>
    <row r="98" spans="1:11" x14ac:dyDescent="0.25">
      <c r="A98" s="15" t="s">
        <v>109</v>
      </c>
      <c r="B98" s="13" t="s">
        <v>110</v>
      </c>
      <c r="C98" s="11">
        <v>0</v>
      </c>
      <c r="D98" s="12">
        <v>0</v>
      </c>
      <c r="E98" s="201">
        <f t="shared" si="2"/>
        <v>0</v>
      </c>
      <c r="F98" s="159"/>
      <c r="G98" s="194"/>
      <c r="H98" s="164"/>
      <c r="I98" s="165"/>
      <c r="J98" s="159"/>
      <c r="K98" s="159"/>
    </row>
    <row r="99" spans="1:11" x14ac:dyDescent="0.25">
      <c r="A99" s="15" t="s">
        <v>111</v>
      </c>
      <c r="B99" s="13" t="s">
        <v>112</v>
      </c>
      <c r="C99" s="11">
        <v>0</v>
      </c>
      <c r="D99" s="12">
        <v>0</v>
      </c>
      <c r="E99" s="201">
        <f t="shared" si="2"/>
        <v>0</v>
      </c>
      <c r="F99" s="159"/>
      <c r="G99" s="194"/>
      <c r="H99" s="164"/>
      <c r="I99" s="165"/>
      <c r="J99" s="159"/>
      <c r="K99" s="159"/>
    </row>
    <row r="100" spans="1:11" x14ac:dyDescent="0.25">
      <c r="A100" s="15" t="s">
        <v>113</v>
      </c>
      <c r="B100" s="13" t="s">
        <v>114</v>
      </c>
      <c r="C100" s="11">
        <v>10</v>
      </c>
      <c r="D100" s="12">
        <v>3000</v>
      </c>
      <c r="E100" s="201">
        <f t="shared" si="2"/>
        <v>30000</v>
      </c>
      <c r="F100" s="159"/>
      <c r="G100" s="194"/>
      <c r="H100" s="164"/>
      <c r="I100" s="165"/>
      <c r="J100" s="159"/>
      <c r="K100" s="159"/>
    </row>
    <row r="101" spans="1:11" x14ac:dyDescent="0.25">
      <c r="A101" s="15" t="s">
        <v>115</v>
      </c>
      <c r="B101" s="13" t="s">
        <v>280</v>
      </c>
      <c r="C101" s="11">
        <v>0</v>
      </c>
      <c r="D101" s="12">
        <v>0</v>
      </c>
      <c r="E101" s="201">
        <f t="shared" si="2"/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11">
        <v>0</v>
      </c>
      <c r="D102" s="12">
        <v>0</v>
      </c>
      <c r="E102" s="201">
        <f t="shared" si="2"/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11">
        <v>1</v>
      </c>
      <c r="D103" s="12">
        <v>15000</v>
      </c>
      <c r="E103" s="201">
        <f t="shared" si="2"/>
        <v>15000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11"/>
      <c r="D104" s="12"/>
      <c r="E104" s="201">
        <f t="shared" si="2"/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11">
        <v>0</v>
      </c>
      <c r="D105" s="12">
        <v>0</v>
      </c>
      <c r="E105" s="201">
        <f t="shared" si="2"/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11">
        <v>0</v>
      </c>
      <c r="D106" s="12">
        <v>0</v>
      </c>
      <c r="E106" s="201">
        <f t="shared" si="2"/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11">
        <v>0</v>
      </c>
      <c r="D107" s="12">
        <v>0</v>
      </c>
      <c r="E107" s="201">
        <f t="shared" si="2"/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11">
        <v>0</v>
      </c>
      <c r="D108" s="12">
        <v>0</v>
      </c>
      <c r="E108" s="201">
        <f t="shared" si="2"/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f>SUM(C110:C134)</f>
        <v>10</v>
      </c>
      <c r="D109" s="55">
        <v>0</v>
      </c>
      <c r="E109" s="202">
        <f>SUM(E110:E134)</f>
        <v>12550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11"/>
      <c r="D110" s="12"/>
      <c r="E110" s="201">
        <f>C110*D110</f>
        <v>0</v>
      </c>
      <c r="F110" s="159"/>
      <c r="G110" s="159"/>
      <c r="H110" s="159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11">
        <v>0</v>
      </c>
      <c r="D111" s="12">
        <v>0</v>
      </c>
      <c r="E111" s="201">
        <f t="shared" ref="E111:E134" si="3">C111*D111</f>
        <v>0</v>
      </c>
      <c r="F111" s="159"/>
      <c r="G111" s="159"/>
      <c r="H111" s="159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11">
        <v>2</v>
      </c>
      <c r="D112" s="12">
        <v>1200</v>
      </c>
      <c r="E112" s="201">
        <f t="shared" si="3"/>
        <v>2400</v>
      </c>
      <c r="F112" s="159"/>
      <c r="G112" s="194"/>
      <c r="H112" s="164"/>
      <c r="I112" s="165"/>
      <c r="J112" s="159"/>
      <c r="K112" s="159"/>
    </row>
    <row r="113" spans="1:11" x14ac:dyDescent="0.25">
      <c r="A113" s="15" t="s">
        <v>125</v>
      </c>
      <c r="B113" s="13" t="s">
        <v>298</v>
      </c>
      <c r="C113" s="11">
        <v>2</v>
      </c>
      <c r="D113" s="12">
        <v>1200</v>
      </c>
      <c r="E113" s="201">
        <f t="shared" si="3"/>
        <v>2400</v>
      </c>
      <c r="F113" s="159"/>
      <c r="G113" s="194"/>
      <c r="H113" s="164"/>
      <c r="I113" s="165"/>
      <c r="J113" s="159"/>
      <c r="K113" s="159"/>
    </row>
    <row r="114" spans="1:11" x14ac:dyDescent="0.25">
      <c r="A114" s="15" t="s">
        <v>126</v>
      </c>
      <c r="B114" s="13" t="s">
        <v>124</v>
      </c>
      <c r="C114" s="11"/>
      <c r="D114" s="12"/>
      <c r="E114" s="201">
        <f t="shared" si="3"/>
        <v>0</v>
      </c>
      <c r="F114" s="159"/>
      <c r="G114" s="194"/>
      <c r="H114" s="164"/>
      <c r="I114" s="165"/>
      <c r="J114" s="159"/>
      <c r="K114" s="159"/>
    </row>
    <row r="115" spans="1:11" x14ac:dyDescent="0.25">
      <c r="A115" s="15" t="s">
        <v>127</v>
      </c>
      <c r="B115" s="13" t="s">
        <v>334</v>
      </c>
      <c r="C115" s="11">
        <v>1</v>
      </c>
      <c r="D115" s="12">
        <v>7000</v>
      </c>
      <c r="E115" s="201">
        <f t="shared" si="3"/>
        <v>7000</v>
      </c>
      <c r="F115" s="159"/>
      <c r="G115" s="194"/>
      <c r="H115" s="164"/>
      <c r="I115" s="165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0</v>
      </c>
      <c r="D116" s="12">
        <v>0</v>
      </c>
      <c r="E116" s="201">
        <f t="shared" si="3"/>
        <v>0</v>
      </c>
      <c r="F116" s="159"/>
      <c r="G116" s="194"/>
      <c r="H116" s="164"/>
      <c r="I116" s="165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>
        <v>0</v>
      </c>
      <c r="D117" s="12">
        <v>0</v>
      </c>
      <c r="E117" s="201">
        <f t="shared" si="3"/>
        <v>0</v>
      </c>
      <c r="F117" s="159"/>
      <c r="G117" s="194"/>
      <c r="H117" s="164"/>
      <c r="I117" s="165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201">
        <f t="shared" si="3"/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201">
        <f t="shared" si="3"/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201">
        <f t="shared" si="3"/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>
        <v>0</v>
      </c>
      <c r="D121" s="12">
        <v>0</v>
      </c>
      <c r="E121" s="201">
        <f t="shared" si="3"/>
        <v>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0</v>
      </c>
      <c r="D122" s="12">
        <v>0</v>
      </c>
      <c r="E122" s="201">
        <f t="shared" si="3"/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201">
        <f t="shared" si="3"/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0</v>
      </c>
      <c r="D124" s="12">
        <v>0</v>
      </c>
      <c r="E124" s="201">
        <f t="shared" si="3"/>
        <v>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>
        <v>0</v>
      </c>
      <c r="D125" s="12">
        <v>0</v>
      </c>
      <c r="E125" s="201">
        <f t="shared" si="3"/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201">
        <f t="shared" si="3"/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201">
        <f t="shared" si="3"/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>
        <v>0</v>
      </c>
      <c r="D128" s="12">
        <v>0</v>
      </c>
      <c r="E128" s="201">
        <f t="shared" si="3"/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>
        <v>0</v>
      </c>
      <c r="D129" s="12">
        <v>0</v>
      </c>
      <c r="E129" s="201">
        <f t="shared" si="3"/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>
        <v>5</v>
      </c>
      <c r="D130" s="12">
        <v>150</v>
      </c>
      <c r="E130" s="201">
        <f t="shared" si="3"/>
        <v>750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>
        <v>0</v>
      </c>
      <c r="D131" s="12">
        <v>0</v>
      </c>
      <c r="E131" s="201">
        <f t="shared" si="3"/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>
        <v>0</v>
      </c>
      <c r="D132" s="12">
        <v>0</v>
      </c>
      <c r="E132" s="201">
        <f t="shared" si="3"/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>
        <v>0</v>
      </c>
      <c r="D133" s="12">
        <v>0</v>
      </c>
      <c r="E133" s="201">
        <f t="shared" si="3"/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>
        <v>0</v>
      </c>
      <c r="D134" s="12">
        <v>0</v>
      </c>
      <c r="E134" s="201">
        <f t="shared" si="3"/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25</v>
      </c>
      <c r="D135" s="28"/>
      <c r="E135" s="200">
        <f>SUM(E136:E171)</f>
        <v>111800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11">
        <v>0</v>
      </c>
      <c r="D136" s="12">
        <v>0</v>
      </c>
      <c r="E136" s="201">
        <f>C136*D136</f>
        <v>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11">
        <v>0</v>
      </c>
      <c r="D137" s="12">
        <v>0</v>
      </c>
      <c r="E137" s="201">
        <f t="shared" ref="E137:E171" si="4">C137*D137</f>
        <v>0</v>
      </c>
      <c r="F137" s="159"/>
      <c r="G137" s="194"/>
      <c r="H137" s="164"/>
      <c r="I137" s="165"/>
      <c r="J137" s="159"/>
      <c r="K137" s="159"/>
    </row>
    <row r="138" spans="1:11" x14ac:dyDescent="0.25">
      <c r="A138" s="15" t="s">
        <v>158</v>
      </c>
      <c r="B138" s="13" t="s">
        <v>159</v>
      </c>
      <c r="C138" s="11">
        <v>0</v>
      </c>
      <c r="D138" s="12">
        <v>0</v>
      </c>
      <c r="E138" s="201">
        <f t="shared" si="4"/>
        <v>0</v>
      </c>
      <c r="F138" s="159"/>
      <c r="G138" s="194"/>
      <c r="H138" s="164"/>
      <c r="I138" s="165"/>
      <c r="J138" s="159"/>
      <c r="K138" s="159"/>
    </row>
    <row r="139" spans="1:11" x14ac:dyDescent="0.25">
      <c r="A139" s="15" t="s">
        <v>160</v>
      </c>
      <c r="B139" s="13" t="s">
        <v>161</v>
      </c>
      <c r="C139" s="11">
        <v>0</v>
      </c>
      <c r="D139" s="12">
        <v>0</v>
      </c>
      <c r="E139" s="201">
        <f t="shared" si="4"/>
        <v>0</v>
      </c>
      <c r="F139" s="159"/>
      <c r="G139" s="194"/>
      <c r="H139" s="164"/>
      <c r="I139" s="165"/>
      <c r="J139" s="159"/>
      <c r="K139" s="159"/>
    </row>
    <row r="140" spans="1:11" x14ac:dyDescent="0.25">
      <c r="A140" s="15" t="s">
        <v>162</v>
      </c>
      <c r="B140" s="13" t="s">
        <v>163</v>
      </c>
      <c r="C140" s="11">
        <v>0</v>
      </c>
      <c r="D140" s="12">
        <v>0</v>
      </c>
      <c r="E140" s="201">
        <f t="shared" si="4"/>
        <v>0</v>
      </c>
      <c r="F140" s="159"/>
      <c r="G140" s="194"/>
      <c r="H140" s="164"/>
      <c r="I140" s="165"/>
      <c r="J140" s="159"/>
      <c r="K140" s="159"/>
    </row>
    <row r="141" spans="1:11" x14ac:dyDescent="0.25">
      <c r="A141" s="15" t="s">
        <v>164</v>
      </c>
      <c r="B141" s="13" t="s">
        <v>165</v>
      </c>
      <c r="C141" s="11">
        <v>1</v>
      </c>
      <c r="D141" s="12">
        <v>4500</v>
      </c>
      <c r="E141" s="201">
        <f t="shared" si="4"/>
        <v>4500</v>
      </c>
      <c r="F141" s="159"/>
      <c r="G141" s="194"/>
      <c r="H141" s="164"/>
      <c r="I141" s="165"/>
      <c r="J141" s="159"/>
      <c r="K141" s="159"/>
    </row>
    <row r="142" spans="1:11" x14ac:dyDescent="0.25">
      <c r="A142" s="15" t="s">
        <v>166</v>
      </c>
      <c r="B142" s="13" t="s">
        <v>167</v>
      </c>
      <c r="C142" s="11">
        <v>0</v>
      </c>
      <c r="D142" s="12">
        <v>0</v>
      </c>
      <c r="E142" s="201">
        <f t="shared" si="4"/>
        <v>0</v>
      </c>
      <c r="F142" s="159"/>
      <c r="G142" s="194"/>
      <c r="H142" s="164"/>
      <c r="I142" s="165"/>
      <c r="J142" s="159"/>
      <c r="K142" s="159"/>
    </row>
    <row r="143" spans="1:11" x14ac:dyDescent="0.25">
      <c r="A143" s="15" t="s">
        <v>168</v>
      </c>
      <c r="B143" s="13" t="s">
        <v>169</v>
      </c>
      <c r="C143" s="11">
        <v>4</v>
      </c>
      <c r="D143" s="12">
        <v>1200</v>
      </c>
      <c r="E143" s="201">
        <f t="shared" si="4"/>
        <v>4800</v>
      </c>
      <c r="F143" s="159"/>
      <c r="G143" s="194"/>
      <c r="H143" s="164"/>
      <c r="I143" s="165"/>
      <c r="J143" s="159"/>
      <c r="K143" s="159"/>
    </row>
    <row r="144" spans="1:11" x14ac:dyDescent="0.25">
      <c r="A144" s="15" t="s">
        <v>170</v>
      </c>
      <c r="B144" s="13" t="s">
        <v>171</v>
      </c>
      <c r="C144" s="11">
        <v>0</v>
      </c>
      <c r="D144" s="12">
        <v>0</v>
      </c>
      <c r="E144" s="201">
        <f t="shared" si="4"/>
        <v>0</v>
      </c>
      <c r="F144" s="159"/>
      <c r="G144" s="194"/>
      <c r="H144" s="164"/>
      <c r="I144" s="165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0</v>
      </c>
      <c r="D145" s="12">
        <v>0</v>
      </c>
      <c r="E145" s="201">
        <f t="shared" si="4"/>
        <v>0</v>
      </c>
      <c r="F145" s="159"/>
      <c r="G145" s="194"/>
      <c r="H145" s="164"/>
      <c r="I145" s="165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0</v>
      </c>
      <c r="D146" s="12">
        <v>0</v>
      </c>
      <c r="E146" s="201">
        <f t="shared" si="4"/>
        <v>0</v>
      </c>
      <c r="F146" s="159"/>
      <c r="G146" s="194"/>
      <c r="H146" s="164"/>
      <c r="I146" s="165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0</v>
      </c>
      <c r="D147" s="12">
        <v>0</v>
      </c>
      <c r="E147" s="201">
        <f t="shared" si="4"/>
        <v>0</v>
      </c>
      <c r="F147" s="159"/>
      <c r="G147" s="194"/>
      <c r="H147" s="164"/>
      <c r="I147" s="165"/>
      <c r="J147" s="159"/>
      <c r="K147" s="159"/>
    </row>
    <row r="148" spans="1:11" x14ac:dyDescent="0.25">
      <c r="A148" s="15" t="s">
        <v>176</v>
      </c>
      <c r="B148" s="13" t="s">
        <v>181</v>
      </c>
      <c r="C148" s="11">
        <v>0</v>
      </c>
      <c r="D148" s="12">
        <v>0</v>
      </c>
      <c r="E148" s="201">
        <f t="shared" si="4"/>
        <v>0</v>
      </c>
      <c r="F148" s="159"/>
      <c r="G148" s="194"/>
      <c r="H148" s="164"/>
      <c r="I148" s="165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1</v>
      </c>
      <c r="D149" s="12">
        <v>4000</v>
      </c>
      <c r="E149" s="201">
        <f t="shared" si="4"/>
        <v>4000</v>
      </c>
      <c r="F149" s="159"/>
      <c r="G149" s="209"/>
      <c r="H149" s="173"/>
      <c r="I149" s="163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12">
        <v>0</v>
      </c>
      <c r="E150" s="201">
        <f t="shared" si="4"/>
        <v>0</v>
      </c>
      <c r="F150" s="159"/>
      <c r="G150" s="194"/>
      <c r="H150" s="164"/>
      <c r="I150" s="165"/>
      <c r="J150" s="159"/>
      <c r="K150" s="159"/>
    </row>
    <row r="151" spans="1:11" x14ac:dyDescent="0.25">
      <c r="A151" s="15" t="s">
        <v>180</v>
      </c>
      <c r="B151" s="13" t="s">
        <v>187</v>
      </c>
      <c r="C151" s="11">
        <v>0</v>
      </c>
      <c r="D151" s="12">
        <v>0</v>
      </c>
      <c r="E151" s="201">
        <f t="shared" si="4"/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>
        <v>0</v>
      </c>
      <c r="D152" s="12">
        <v>0</v>
      </c>
      <c r="E152" s="201">
        <f t="shared" si="4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0</v>
      </c>
      <c r="D153" s="12">
        <v>0</v>
      </c>
      <c r="E153" s="201">
        <f t="shared" si="4"/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12">
        <v>0</v>
      </c>
      <c r="E154" s="201">
        <f t="shared" si="4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>
        <v>0</v>
      </c>
      <c r="D155" s="12">
        <v>0</v>
      </c>
      <c r="E155" s="201">
        <f t="shared" si="4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>
        <v>0</v>
      </c>
      <c r="D156" s="12">
        <v>0</v>
      </c>
      <c r="E156" s="201">
        <f t="shared" si="4"/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>
        <v>0</v>
      </c>
      <c r="D157" s="12">
        <v>0</v>
      </c>
      <c r="E157" s="201">
        <f t="shared" si="4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12">
        <v>0</v>
      </c>
      <c r="E158" s="201">
        <f t="shared" si="4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0</v>
      </c>
      <c r="D159" s="12">
        <v>0</v>
      </c>
      <c r="E159" s="201">
        <f t="shared" si="4"/>
        <v>0</v>
      </c>
      <c r="F159" s="159"/>
      <c r="G159" s="159"/>
      <c r="H159" s="159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>
        <v>0</v>
      </c>
      <c r="D160" s="12">
        <v>0</v>
      </c>
      <c r="E160" s="201">
        <f t="shared" si="4"/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1">
        <v>2</v>
      </c>
      <c r="D161" s="12">
        <v>3000</v>
      </c>
      <c r="E161" s="201">
        <f t="shared" si="4"/>
        <v>6000</v>
      </c>
      <c r="F161" s="159"/>
      <c r="G161" s="159"/>
      <c r="H161" s="159"/>
      <c r="I161" s="159">
        <v>1</v>
      </c>
      <c r="J161" s="159">
        <v>1590</v>
      </c>
      <c r="K161" s="159">
        <f>I161*J161</f>
        <v>1590</v>
      </c>
    </row>
    <row r="162" spans="1:11" x14ac:dyDescent="0.25">
      <c r="A162" s="15" t="s">
        <v>217</v>
      </c>
      <c r="B162" s="13" t="s">
        <v>218</v>
      </c>
      <c r="C162" s="11">
        <v>0</v>
      </c>
      <c r="D162" s="12">
        <v>0</v>
      </c>
      <c r="E162" s="201">
        <f t="shared" si="4"/>
        <v>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1">
        <v>0</v>
      </c>
      <c r="D163" s="12">
        <v>0</v>
      </c>
      <c r="E163" s="201">
        <f t="shared" si="4"/>
        <v>0</v>
      </c>
      <c r="F163" s="159"/>
      <c r="G163" s="159"/>
      <c r="H163" s="159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11">
        <v>5</v>
      </c>
      <c r="D164" s="12">
        <v>2500</v>
      </c>
      <c r="E164" s="201">
        <f t="shared" si="4"/>
        <v>12500</v>
      </c>
      <c r="F164" s="159">
        <v>4</v>
      </c>
      <c r="G164" s="159">
        <v>574</v>
      </c>
      <c r="H164" s="159">
        <v>2296</v>
      </c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11">
        <v>4</v>
      </c>
      <c r="D165" s="12">
        <v>6000</v>
      </c>
      <c r="E165" s="201">
        <f t="shared" si="4"/>
        <v>24000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>
        <v>2</v>
      </c>
      <c r="D166" s="12">
        <v>22000</v>
      </c>
      <c r="E166" s="201">
        <f t="shared" si="4"/>
        <v>44000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3</v>
      </c>
      <c r="D167" s="12">
        <v>1500</v>
      </c>
      <c r="E167" s="201">
        <f t="shared" si="4"/>
        <v>4500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/>
      <c r="D168" s="12"/>
      <c r="E168" s="201">
        <f t="shared" si="4"/>
        <v>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>
        <v>1</v>
      </c>
      <c r="D169" s="12">
        <v>2500</v>
      </c>
      <c r="E169" s="201">
        <f t="shared" si="4"/>
        <v>2500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1</v>
      </c>
      <c r="D170" s="12">
        <v>2500</v>
      </c>
      <c r="E170" s="201">
        <f t="shared" si="4"/>
        <v>2500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1</v>
      </c>
      <c r="D171" s="12">
        <v>2500</v>
      </c>
      <c r="E171" s="201">
        <f t="shared" si="4"/>
        <v>2500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f>SUM(C173:C180)</f>
        <v>1</v>
      </c>
      <c r="D172" s="28">
        <v>0</v>
      </c>
      <c r="E172" s="202">
        <f>SUM(E173:E180)</f>
        <v>15000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201"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>
        <v>1</v>
      </c>
      <c r="D174" s="12">
        <v>15000</v>
      </c>
      <c r="E174" s="201">
        <f>C174*D174</f>
        <v>15000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>
        <v>0</v>
      </c>
      <c r="D175" s="12">
        <v>0</v>
      </c>
      <c r="E175" s="201"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0</v>
      </c>
      <c r="D176" s="12">
        <v>0</v>
      </c>
      <c r="E176" s="201"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>
        <v>0</v>
      </c>
      <c r="D177" s="12">
        <v>0</v>
      </c>
      <c r="E177" s="201">
        <v>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201"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201"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201"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204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202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201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201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201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201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201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202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201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202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201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201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201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201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201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201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201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205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201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201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201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20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207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201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201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201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201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201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201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201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201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201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201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201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201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201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201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201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201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201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201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201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205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201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6">
        <f>C15+C27</f>
        <v>143</v>
      </c>
      <c r="D225" s="67"/>
      <c r="E225" s="208">
        <f>E15+E27</f>
        <v>856850</v>
      </c>
      <c r="F225" s="188">
        <f>SUM(F15:F224)</f>
        <v>18</v>
      </c>
      <c r="G225" s="188"/>
      <c r="H225" s="188">
        <f t="shared" ref="H225:I225" si="5">SUM(H15:H224)</f>
        <v>220719.33199999999</v>
      </c>
      <c r="I225" s="188">
        <f t="shared" si="5"/>
        <v>11001</v>
      </c>
      <c r="J225" s="188"/>
      <c r="K225" s="188">
        <f>SUM(K15:K224)</f>
        <v>1590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3">
      <c r="B228" s="10"/>
      <c r="C228" s="17"/>
      <c r="D228" s="53"/>
      <c r="E228" s="52"/>
      <c r="F228" s="50"/>
    </row>
    <row r="229" spans="1:11" x14ac:dyDescent="0.25">
      <c r="C229" s="4">
        <f>'[1]00226'!$C$225</f>
        <v>210</v>
      </c>
      <c r="E229" s="9">
        <f>'[1]00226'!$E$225</f>
        <v>1614800</v>
      </c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28"/>
  <sheetViews>
    <sheetView view="pageBreakPreview" topLeftCell="A8" zoomScaleNormal="100" zoomScaleSheetLayoutView="100" workbookViewId="0">
      <selection activeCell="H165" sqref="H165"/>
    </sheetView>
  </sheetViews>
  <sheetFormatPr defaultRowHeight="15" x14ac:dyDescent="0.25"/>
  <cols>
    <col min="1" max="1" width="19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7.25" hidden="1" customHeight="1" x14ac:dyDescent="0.25">
      <c r="A4" s="102"/>
      <c r="B4" s="93"/>
      <c r="C4" s="5"/>
      <c r="D4" s="104"/>
      <c r="E4" s="104"/>
    </row>
    <row r="5" spans="1:11" ht="4.5" hidden="1" customHeight="1" x14ac:dyDescent="0.25">
      <c r="A5" s="1"/>
      <c r="B5" s="1"/>
      <c r="C5" s="5"/>
      <c r="D5" s="7"/>
      <c r="E5" s="8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2.25" customHeight="1" x14ac:dyDescent="0.25">
      <c r="A9" s="237" t="s">
        <v>385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197" t="s">
        <v>346</v>
      </c>
      <c r="F13" s="20" t="s">
        <v>344</v>
      </c>
      <c r="G13" s="21" t="s">
        <v>345</v>
      </c>
      <c r="H13" s="22" t="s">
        <v>346</v>
      </c>
      <c r="I13" s="20" t="s">
        <v>344</v>
      </c>
      <c r="J13" s="21" t="s">
        <v>345</v>
      </c>
      <c r="K13" s="22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98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4">
        <f>C16</f>
        <v>1</v>
      </c>
      <c r="D15" s="43"/>
      <c r="E15" s="210">
        <f>E16+E26</f>
        <v>158000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f>SUM(C17:C25)</f>
        <v>1</v>
      </c>
      <c r="D16" s="28">
        <v>0</v>
      </c>
      <c r="E16" s="200">
        <f>SUM(E17:E25)</f>
        <v>150000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>
        <v>1</v>
      </c>
      <c r="D17" s="12">
        <v>150000</v>
      </c>
      <c r="E17" s="201">
        <f>C17*D17</f>
        <v>150000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>
        <v>0</v>
      </c>
      <c r="D18" s="12">
        <v>0</v>
      </c>
      <c r="E18" s="201">
        <f t="shared" ref="E18:E25" si="0">C18*D18</f>
        <v>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11">
        <v>0</v>
      </c>
      <c r="D19" s="12">
        <v>0</v>
      </c>
      <c r="E19" s="201">
        <f t="shared" si="0"/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>
        <v>0</v>
      </c>
      <c r="D20" s="12">
        <v>0</v>
      </c>
      <c r="E20" s="201">
        <f t="shared" si="0"/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201">
        <f t="shared" si="0"/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/>
      <c r="D22" s="12"/>
      <c r="E22" s="201">
        <f t="shared" si="0"/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201">
        <f t="shared" si="0"/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>
        <v>0</v>
      </c>
      <c r="D24" s="12">
        <v>0</v>
      </c>
      <c r="E24" s="201">
        <f t="shared" si="0"/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>
        <v>0</v>
      </c>
      <c r="D25" s="12"/>
      <c r="E25" s="201">
        <f t="shared" si="0"/>
        <v>0</v>
      </c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1</v>
      </c>
      <c r="D26" s="28">
        <v>8000</v>
      </c>
      <c r="E26" s="205">
        <f>C26*D26</f>
        <v>8000</v>
      </c>
      <c r="F26" s="159"/>
      <c r="G26" s="159"/>
      <c r="H26" s="159"/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45">
        <f>C28+C62+C88+C95+C109+C135+C172</f>
        <v>207</v>
      </c>
      <c r="D27" s="44">
        <v>0</v>
      </c>
      <c r="E27" s="203">
        <f>E28+E62+E88+E95+E109+E135+E172</f>
        <v>1053300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31">
        <f>SUM(C29:C61)</f>
        <v>96</v>
      </c>
      <c r="D28" s="32">
        <v>0</v>
      </c>
      <c r="E28" s="205">
        <f>SUM(E29:E61)</f>
        <v>490500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11">
        <v>10</v>
      </c>
      <c r="D29" s="12">
        <v>8000</v>
      </c>
      <c r="E29" s="201">
        <f t="shared" ref="E29:E86" si="1">C29*D29</f>
        <v>80000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11">
        <v>10</v>
      </c>
      <c r="D30" s="12">
        <v>7000</v>
      </c>
      <c r="E30" s="201">
        <f t="shared" si="1"/>
        <v>70000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11">
        <v>2</v>
      </c>
      <c r="D31" s="12">
        <v>10000</v>
      </c>
      <c r="E31" s="201">
        <f t="shared" si="1"/>
        <v>20000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11">
        <v>10</v>
      </c>
      <c r="D32" s="12">
        <v>5000</v>
      </c>
      <c r="E32" s="201">
        <f t="shared" si="1"/>
        <v>50000</v>
      </c>
      <c r="F32" s="159">
        <v>20</v>
      </c>
      <c r="G32" s="159">
        <v>1799.952</v>
      </c>
      <c r="H32" s="159">
        <f>F32*G32</f>
        <v>35999.040000000001</v>
      </c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11">
        <v>2</v>
      </c>
      <c r="D33" s="12">
        <v>5000</v>
      </c>
      <c r="E33" s="201">
        <f t="shared" si="1"/>
        <v>10000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11">
        <v>5</v>
      </c>
      <c r="D34" s="12">
        <v>10000</v>
      </c>
      <c r="E34" s="201">
        <f t="shared" si="1"/>
        <v>50000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11">
        <v>20</v>
      </c>
      <c r="D35" s="12">
        <v>1000</v>
      </c>
      <c r="E35" s="201">
        <f t="shared" si="1"/>
        <v>20000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11">
        <v>3</v>
      </c>
      <c r="D36" s="12">
        <v>3000</v>
      </c>
      <c r="E36" s="201">
        <f t="shared" si="1"/>
        <v>9000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11">
        <v>5</v>
      </c>
      <c r="D37" s="12">
        <v>3000</v>
      </c>
      <c r="E37" s="201">
        <f t="shared" si="1"/>
        <v>15000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11">
        <v>3</v>
      </c>
      <c r="D38" s="12">
        <v>6000</v>
      </c>
      <c r="E38" s="201">
        <f t="shared" si="1"/>
        <v>18000</v>
      </c>
      <c r="F38" s="159"/>
      <c r="G38" s="159"/>
      <c r="H38" s="159"/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11">
        <v>0</v>
      </c>
      <c r="D39" s="12">
        <v>0</v>
      </c>
      <c r="E39" s="201">
        <f t="shared" si="1"/>
        <v>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11">
        <v>5</v>
      </c>
      <c r="D40" s="12">
        <v>6000</v>
      </c>
      <c r="E40" s="201">
        <f t="shared" si="1"/>
        <v>30000</v>
      </c>
      <c r="F40" s="159">
        <v>1</v>
      </c>
      <c r="G40" s="159">
        <v>11000</v>
      </c>
      <c r="H40" s="159">
        <f>F40*G40</f>
        <v>11000</v>
      </c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11">
        <v>0</v>
      </c>
      <c r="D41" s="12">
        <v>0</v>
      </c>
      <c r="E41" s="201">
        <f t="shared" si="1"/>
        <v>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11">
        <v>3</v>
      </c>
      <c r="D42" s="12">
        <v>5000</v>
      </c>
      <c r="E42" s="201">
        <f t="shared" si="1"/>
        <v>15000</v>
      </c>
      <c r="F42" s="159"/>
      <c r="G42" s="159"/>
      <c r="H42" s="159"/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11">
        <v>3</v>
      </c>
      <c r="D43" s="12">
        <v>10000</v>
      </c>
      <c r="E43" s="201">
        <f t="shared" si="1"/>
        <v>30000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11">
        <v>0</v>
      </c>
      <c r="D44" s="12">
        <v>0</v>
      </c>
      <c r="E44" s="201">
        <f t="shared" si="1"/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11">
        <v>0</v>
      </c>
      <c r="D45" s="12">
        <v>0</v>
      </c>
      <c r="E45" s="201">
        <f t="shared" si="1"/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11">
        <v>2</v>
      </c>
      <c r="D46" s="12">
        <v>8000</v>
      </c>
      <c r="E46" s="201">
        <f t="shared" si="1"/>
        <v>16000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11"/>
      <c r="D47" s="12"/>
      <c r="E47" s="201">
        <f t="shared" si="1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11">
        <v>5</v>
      </c>
      <c r="D48" s="12">
        <v>500</v>
      </c>
      <c r="E48" s="201">
        <f t="shared" si="1"/>
        <v>2500</v>
      </c>
      <c r="F48" s="159"/>
      <c r="G48" s="159"/>
      <c r="H48" s="159"/>
      <c r="I48" s="159"/>
      <c r="J48" s="159"/>
      <c r="K48" s="159"/>
    </row>
    <row r="49" spans="1:14" x14ac:dyDescent="0.25">
      <c r="A49" s="15">
        <v>1653501021</v>
      </c>
      <c r="B49" s="13" t="s">
        <v>33</v>
      </c>
      <c r="C49" s="11">
        <v>5</v>
      </c>
      <c r="D49" s="12">
        <v>7000</v>
      </c>
      <c r="E49" s="201">
        <f t="shared" si="1"/>
        <v>35000</v>
      </c>
      <c r="F49" s="159"/>
      <c r="G49" s="159"/>
      <c r="H49" s="159"/>
      <c r="I49" s="159"/>
      <c r="J49" s="159"/>
      <c r="K49" s="159"/>
    </row>
    <row r="50" spans="1:14" x14ac:dyDescent="0.25">
      <c r="A50" s="15">
        <v>1653501022</v>
      </c>
      <c r="B50" s="13" t="s">
        <v>34</v>
      </c>
      <c r="C50" s="11">
        <v>2</v>
      </c>
      <c r="D50" s="12">
        <v>5000</v>
      </c>
      <c r="E50" s="201">
        <f t="shared" si="1"/>
        <v>10000</v>
      </c>
      <c r="F50" s="159"/>
      <c r="G50" s="159"/>
      <c r="H50" s="159"/>
      <c r="I50" s="159"/>
      <c r="J50" s="159"/>
      <c r="K50" s="159"/>
    </row>
    <row r="51" spans="1:14" x14ac:dyDescent="0.25">
      <c r="A51" s="15">
        <v>1653501023</v>
      </c>
      <c r="B51" s="13" t="s">
        <v>36</v>
      </c>
      <c r="C51" s="11">
        <v>0</v>
      </c>
      <c r="D51" s="12">
        <v>0</v>
      </c>
      <c r="E51" s="201">
        <f t="shared" si="1"/>
        <v>0</v>
      </c>
      <c r="F51" s="159"/>
      <c r="G51" s="159"/>
      <c r="H51" s="159"/>
      <c r="I51" s="159"/>
      <c r="J51" s="159"/>
      <c r="K51" s="159"/>
    </row>
    <row r="52" spans="1:14" x14ac:dyDescent="0.25">
      <c r="A52" s="15">
        <v>1653501024</v>
      </c>
      <c r="B52" s="13" t="s">
        <v>37</v>
      </c>
      <c r="C52" s="11"/>
      <c r="D52" s="12"/>
      <c r="E52" s="201">
        <f t="shared" si="1"/>
        <v>0</v>
      </c>
      <c r="F52" s="159"/>
      <c r="G52" s="159"/>
      <c r="H52" s="159"/>
      <c r="I52" s="159"/>
      <c r="J52" s="159"/>
      <c r="K52" s="159"/>
    </row>
    <row r="53" spans="1:14" x14ac:dyDescent="0.25">
      <c r="A53" s="15">
        <v>1653501025</v>
      </c>
      <c r="B53" s="13" t="s">
        <v>38</v>
      </c>
      <c r="C53" s="11">
        <v>0</v>
      </c>
      <c r="D53" s="12">
        <v>0</v>
      </c>
      <c r="E53" s="201">
        <f t="shared" si="1"/>
        <v>0</v>
      </c>
      <c r="F53" s="159"/>
      <c r="G53" s="159"/>
      <c r="H53" s="159"/>
      <c r="I53" s="159"/>
      <c r="J53" s="159"/>
      <c r="K53" s="159"/>
    </row>
    <row r="54" spans="1:14" x14ac:dyDescent="0.25">
      <c r="A54" s="15">
        <v>1653501026</v>
      </c>
      <c r="B54" s="13" t="s">
        <v>39</v>
      </c>
      <c r="C54" s="11">
        <v>0</v>
      </c>
      <c r="D54" s="12">
        <v>0</v>
      </c>
      <c r="E54" s="201">
        <f t="shared" si="1"/>
        <v>0</v>
      </c>
      <c r="F54" s="159"/>
      <c r="G54" s="159"/>
      <c r="H54" s="159"/>
      <c r="I54" s="159"/>
      <c r="J54" s="159"/>
      <c r="K54" s="159"/>
    </row>
    <row r="55" spans="1:14" ht="24" x14ac:dyDescent="0.25">
      <c r="A55" s="15">
        <v>1653501027</v>
      </c>
      <c r="B55" s="13" t="s">
        <v>329</v>
      </c>
      <c r="C55" s="11"/>
      <c r="D55" s="12"/>
      <c r="E55" s="201">
        <f t="shared" si="1"/>
        <v>0</v>
      </c>
      <c r="F55" s="159"/>
      <c r="G55" s="159"/>
      <c r="H55" s="159"/>
      <c r="I55" s="159"/>
      <c r="J55" s="159"/>
      <c r="K55" s="159"/>
    </row>
    <row r="56" spans="1:14" x14ac:dyDescent="0.25">
      <c r="A56" s="15">
        <v>1653501028</v>
      </c>
      <c r="B56" s="13" t="s">
        <v>40</v>
      </c>
      <c r="C56" s="11">
        <v>0</v>
      </c>
      <c r="D56" s="12">
        <v>0</v>
      </c>
      <c r="E56" s="201">
        <f t="shared" si="1"/>
        <v>0</v>
      </c>
      <c r="F56" s="159"/>
      <c r="G56" s="159"/>
      <c r="H56" s="159"/>
      <c r="I56" s="159"/>
      <c r="J56" s="159"/>
      <c r="K56" s="159"/>
    </row>
    <row r="57" spans="1:14" x14ac:dyDescent="0.25">
      <c r="A57" s="15">
        <v>1653501029</v>
      </c>
      <c r="B57" s="13" t="s">
        <v>41</v>
      </c>
      <c r="C57" s="11"/>
      <c r="D57" s="12"/>
      <c r="E57" s="201">
        <f t="shared" si="1"/>
        <v>0</v>
      </c>
      <c r="F57" s="159"/>
      <c r="G57" s="159"/>
      <c r="H57" s="159"/>
      <c r="I57" s="159"/>
      <c r="J57" s="159"/>
      <c r="K57" s="159"/>
    </row>
    <row r="58" spans="1:14" x14ac:dyDescent="0.25">
      <c r="A58" s="15">
        <v>1653501030</v>
      </c>
      <c r="B58" s="13" t="s">
        <v>42</v>
      </c>
      <c r="C58" s="11"/>
      <c r="D58" s="12"/>
      <c r="E58" s="201">
        <f t="shared" si="1"/>
        <v>0</v>
      </c>
      <c r="F58" s="159"/>
      <c r="G58" s="159"/>
      <c r="H58" s="159"/>
      <c r="I58" s="159"/>
      <c r="J58" s="159"/>
      <c r="K58" s="159"/>
    </row>
    <row r="59" spans="1:14" x14ac:dyDescent="0.25">
      <c r="A59" s="15">
        <v>1653501031</v>
      </c>
      <c r="B59" s="13" t="s">
        <v>288</v>
      </c>
      <c r="C59" s="11">
        <v>0</v>
      </c>
      <c r="D59" s="12">
        <v>0</v>
      </c>
      <c r="E59" s="201">
        <f t="shared" si="1"/>
        <v>0</v>
      </c>
      <c r="F59" s="159"/>
      <c r="G59" s="159"/>
      <c r="H59" s="159"/>
      <c r="I59" s="159"/>
      <c r="J59" s="159"/>
      <c r="K59" s="159"/>
    </row>
    <row r="60" spans="1:14" x14ac:dyDescent="0.25">
      <c r="A60" s="15">
        <v>1653501032</v>
      </c>
      <c r="B60" s="13" t="s">
        <v>295</v>
      </c>
      <c r="C60" s="11">
        <v>1</v>
      </c>
      <c r="D60" s="12">
        <v>10000</v>
      </c>
      <c r="E60" s="201">
        <f t="shared" si="1"/>
        <v>10000</v>
      </c>
      <c r="F60" s="159"/>
      <c r="G60" s="159"/>
      <c r="H60" s="159"/>
      <c r="I60" s="159"/>
      <c r="J60" s="159"/>
      <c r="K60" s="159"/>
    </row>
    <row r="61" spans="1:14" x14ac:dyDescent="0.25">
      <c r="A61" s="15">
        <v>1653501033</v>
      </c>
      <c r="B61" s="13" t="s">
        <v>296</v>
      </c>
      <c r="C61" s="11">
        <v>0</v>
      </c>
      <c r="D61" s="12">
        <v>0</v>
      </c>
      <c r="E61" s="201">
        <f t="shared" si="1"/>
        <v>0</v>
      </c>
      <c r="F61" s="159"/>
      <c r="G61" s="159"/>
      <c r="H61" s="159"/>
      <c r="I61" s="159"/>
      <c r="J61" s="159"/>
      <c r="K61" s="159"/>
    </row>
    <row r="62" spans="1:14" ht="24" x14ac:dyDescent="0.25">
      <c r="A62" s="25" t="s">
        <v>43</v>
      </c>
      <c r="B62" s="26" t="s">
        <v>44</v>
      </c>
      <c r="C62" s="29">
        <f>SUM(C63:C86)</f>
        <v>42</v>
      </c>
      <c r="D62" s="28">
        <v>0</v>
      </c>
      <c r="E62" s="202">
        <f>SUM(E63:E87)</f>
        <v>224800</v>
      </c>
      <c r="F62" s="159"/>
      <c r="G62" s="159"/>
      <c r="H62" s="159"/>
      <c r="I62" s="159"/>
      <c r="J62" s="159"/>
      <c r="K62" s="159"/>
    </row>
    <row r="63" spans="1:14" x14ac:dyDescent="0.25">
      <c r="A63" s="15" t="s">
        <v>45</v>
      </c>
      <c r="B63" s="13" t="s">
        <v>46</v>
      </c>
      <c r="C63" s="11">
        <v>0</v>
      </c>
      <c r="D63" s="12">
        <v>0</v>
      </c>
      <c r="E63" s="201">
        <f t="shared" si="1"/>
        <v>0</v>
      </c>
      <c r="F63" s="159"/>
      <c r="G63" s="159"/>
      <c r="H63" s="159"/>
      <c r="I63" s="159"/>
      <c r="J63" s="159"/>
      <c r="K63" s="159"/>
    </row>
    <row r="64" spans="1:14" x14ac:dyDescent="0.25">
      <c r="A64" s="15" t="s">
        <v>47</v>
      </c>
      <c r="B64" s="13" t="s">
        <v>48</v>
      </c>
      <c r="C64" s="11">
        <v>10</v>
      </c>
      <c r="D64" s="12">
        <v>10000</v>
      </c>
      <c r="E64" s="201">
        <f t="shared" si="1"/>
        <v>100000</v>
      </c>
      <c r="F64" s="159"/>
      <c r="G64" s="159"/>
      <c r="H64" s="159"/>
      <c r="I64" s="159"/>
      <c r="J64" s="159"/>
      <c r="K64" s="159"/>
      <c r="N64" t="s">
        <v>429</v>
      </c>
    </row>
    <row r="65" spans="1:11" x14ac:dyDescent="0.25">
      <c r="A65" s="15" t="s">
        <v>49</v>
      </c>
      <c r="B65" s="13" t="s">
        <v>50</v>
      </c>
      <c r="C65" s="11">
        <v>1</v>
      </c>
      <c r="D65" s="12">
        <v>14000</v>
      </c>
      <c r="E65" s="201">
        <f t="shared" si="1"/>
        <v>14000</v>
      </c>
      <c r="F65" s="159"/>
      <c r="G65" s="159"/>
      <c r="H65" s="159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11">
        <v>5</v>
      </c>
      <c r="D66" s="12">
        <v>7000</v>
      </c>
      <c r="E66" s="201">
        <f t="shared" si="1"/>
        <v>35000</v>
      </c>
      <c r="F66" s="159"/>
      <c r="G66" s="159"/>
      <c r="H66" s="159"/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11">
        <v>2</v>
      </c>
      <c r="D67" s="12">
        <v>5000</v>
      </c>
      <c r="E67" s="201">
        <f t="shared" si="1"/>
        <v>10000</v>
      </c>
      <c r="F67" s="159"/>
      <c r="G67" s="159"/>
      <c r="H67" s="159"/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11">
        <v>0</v>
      </c>
      <c r="D68" s="12">
        <v>0</v>
      </c>
      <c r="E68" s="201">
        <f t="shared" si="1"/>
        <v>0</v>
      </c>
      <c r="F68" s="159"/>
      <c r="G68" s="159"/>
      <c r="H68" s="159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11">
        <v>0</v>
      </c>
      <c r="D69" s="12">
        <v>0</v>
      </c>
      <c r="E69" s="201">
        <f t="shared" si="1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11">
        <v>2</v>
      </c>
      <c r="D70" s="12">
        <v>7000</v>
      </c>
      <c r="E70" s="201">
        <f t="shared" si="1"/>
        <v>14000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11"/>
      <c r="D71" s="12"/>
      <c r="E71" s="201">
        <f t="shared" si="1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11"/>
      <c r="D72" s="12"/>
      <c r="E72" s="201">
        <f t="shared" si="1"/>
        <v>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11">
        <v>5</v>
      </c>
      <c r="D73" s="12">
        <v>500</v>
      </c>
      <c r="E73" s="201">
        <f t="shared" si="1"/>
        <v>2500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11">
        <v>4</v>
      </c>
      <c r="D74" s="12">
        <v>8000</v>
      </c>
      <c r="E74" s="201">
        <f t="shared" si="1"/>
        <v>32000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11"/>
      <c r="D75" s="12"/>
      <c r="E75" s="201">
        <f t="shared" si="1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11">
        <v>1</v>
      </c>
      <c r="D76" s="12">
        <v>8000</v>
      </c>
      <c r="E76" s="201">
        <f t="shared" si="1"/>
        <v>8000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11"/>
      <c r="D77" s="12"/>
      <c r="E77" s="201">
        <f t="shared" si="1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11">
        <v>1</v>
      </c>
      <c r="D78" s="12">
        <v>800</v>
      </c>
      <c r="E78" s="201">
        <f t="shared" si="1"/>
        <v>800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11">
        <v>1</v>
      </c>
      <c r="D79" s="12">
        <v>5000</v>
      </c>
      <c r="E79" s="201">
        <f t="shared" si="1"/>
        <v>5000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11">
        <v>0</v>
      </c>
      <c r="D80" s="12">
        <v>0</v>
      </c>
      <c r="E80" s="201">
        <f t="shared" si="1"/>
        <v>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11">
        <v>0</v>
      </c>
      <c r="D81" s="12">
        <v>0</v>
      </c>
      <c r="E81" s="201">
        <f t="shared" si="1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11">
        <v>5</v>
      </c>
      <c r="D82" s="12">
        <v>400</v>
      </c>
      <c r="E82" s="201">
        <f t="shared" si="1"/>
        <v>2000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11">
        <v>5</v>
      </c>
      <c r="D83" s="12">
        <v>300</v>
      </c>
      <c r="E83" s="201">
        <f t="shared" si="1"/>
        <v>1500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11">
        <v>0</v>
      </c>
      <c r="D84" s="12">
        <v>0</v>
      </c>
      <c r="E84" s="201">
        <f t="shared" si="1"/>
        <v>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11">
        <v>0</v>
      </c>
      <c r="D85" s="12">
        <v>0</v>
      </c>
      <c r="E85" s="201">
        <f t="shared" si="1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11">
        <v>0</v>
      </c>
      <c r="D86" s="12">
        <v>0</v>
      </c>
      <c r="E86" s="201">
        <f t="shared" si="1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E87" s="201">
        <f>C86*D86</f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v>0</v>
      </c>
      <c r="D88" s="55">
        <v>0</v>
      </c>
      <c r="E88" s="202">
        <v>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11">
        <v>0</v>
      </c>
      <c r="D89" s="12">
        <v>0</v>
      </c>
      <c r="E89" s="201">
        <v>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11">
        <v>0</v>
      </c>
      <c r="D90" s="12">
        <v>0</v>
      </c>
      <c r="E90" s="201">
        <v>0</v>
      </c>
      <c r="F90" s="159">
        <v>1</v>
      </c>
      <c r="G90" s="159">
        <v>7120</v>
      </c>
      <c r="H90" s="159">
        <v>7120</v>
      </c>
      <c r="I90" s="159">
        <v>1</v>
      </c>
      <c r="J90" s="159">
        <v>7120</v>
      </c>
      <c r="K90" s="159">
        <f>I90*J90</f>
        <v>7120</v>
      </c>
    </row>
    <row r="91" spans="1:11" x14ac:dyDescent="0.25">
      <c r="A91" s="15" t="s">
        <v>96</v>
      </c>
      <c r="B91" s="13" t="s">
        <v>97</v>
      </c>
      <c r="C91" s="11">
        <v>0</v>
      </c>
      <c r="D91" s="12">
        <v>0</v>
      </c>
      <c r="E91" s="201">
        <v>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11">
        <v>0</v>
      </c>
      <c r="D92" s="12">
        <v>0</v>
      </c>
      <c r="E92" s="201">
        <v>0</v>
      </c>
      <c r="F92" s="159">
        <v>3</v>
      </c>
      <c r="G92" s="159">
        <v>28500</v>
      </c>
      <c r="H92" s="159">
        <v>85500</v>
      </c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11">
        <v>0</v>
      </c>
      <c r="D93" s="12">
        <v>0</v>
      </c>
      <c r="E93" s="201">
        <v>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11">
        <v>0</v>
      </c>
      <c r="D94" s="12">
        <v>0</v>
      </c>
      <c r="E94" s="201">
        <v>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f>SUM(C96:C108)</f>
        <v>18</v>
      </c>
      <c r="D95" s="28">
        <v>0</v>
      </c>
      <c r="E95" s="202">
        <f>SUM(E96:E108)</f>
        <v>112000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11">
        <v>0</v>
      </c>
      <c r="D96" s="12">
        <v>0</v>
      </c>
      <c r="E96" s="201">
        <f>C96*D96</f>
        <v>0</v>
      </c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11">
        <v>0</v>
      </c>
      <c r="D97" s="12">
        <v>0</v>
      </c>
      <c r="E97" s="201">
        <f t="shared" ref="E97:E134" si="2">C97*D97</f>
        <v>0</v>
      </c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11">
        <v>0</v>
      </c>
      <c r="D98" s="12">
        <v>0</v>
      </c>
      <c r="E98" s="201">
        <f t="shared" si="2"/>
        <v>0</v>
      </c>
      <c r="F98" s="159"/>
      <c r="G98" s="159"/>
      <c r="H98" s="159"/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11">
        <v>0</v>
      </c>
      <c r="D99" s="12">
        <v>0</v>
      </c>
      <c r="E99" s="201">
        <f t="shared" si="2"/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11">
        <v>10</v>
      </c>
      <c r="D100" s="12">
        <v>7000</v>
      </c>
      <c r="E100" s="201">
        <f t="shared" si="2"/>
        <v>70000</v>
      </c>
      <c r="F100" s="159"/>
      <c r="G100" s="159"/>
      <c r="H100" s="159"/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11">
        <v>1</v>
      </c>
      <c r="D101" s="12">
        <v>5000</v>
      </c>
      <c r="E101" s="201">
        <f t="shared" si="2"/>
        <v>5000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11">
        <v>0</v>
      </c>
      <c r="D102" s="12">
        <v>0</v>
      </c>
      <c r="E102" s="201">
        <f t="shared" si="2"/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11"/>
      <c r="D103" s="12"/>
      <c r="E103" s="201">
        <f t="shared" si="2"/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11">
        <v>0</v>
      </c>
      <c r="D104" s="12">
        <v>0</v>
      </c>
      <c r="E104" s="201">
        <f t="shared" si="2"/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11">
        <v>1</v>
      </c>
      <c r="D105" s="12">
        <v>3000</v>
      </c>
      <c r="E105" s="201">
        <f t="shared" si="2"/>
        <v>3000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11">
        <v>0</v>
      </c>
      <c r="D106" s="12">
        <v>0</v>
      </c>
      <c r="E106" s="201">
        <f t="shared" si="2"/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11">
        <v>2</v>
      </c>
      <c r="D107" s="12">
        <v>1000</v>
      </c>
      <c r="E107" s="201">
        <f t="shared" si="2"/>
        <v>2000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11">
        <v>4</v>
      </c>
      <c r="D108" s="12">
        <v>8000</v>
      </c>
      <c r="E108" s="201">
        <f t="shared" si="2"/>
        <v>32000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f>SUM(C110:C134)</f>
        <v>4</v>
      </c>
      <c r="D109" s="55">
        <v>0</v>
      </c>
      <c r="E109" s="202">
        <f>SUM(E110:E134)</f>
        <v>22000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11">
        <v>0</v>
      </c>
      <c r="D110" s="12">
        <v>0</v>
      </c>
      <c r="E110" s="201">
        <f t="shared" si="2"/>
        <v>0</v>
      </c>
      <c r="F110" s="159"/>
      <c r="G110" s="159"/>
      <c r="H110" s="159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11">
        <v>0</v>
      </c>
      <c r="D111" s="12">
        <v>0</v>
      </c>
      <c r="E111" s="201">
        <f t="shared" si="2"/>
        <v>0</v>
      </c>
      <c r="F111" s="159"/>
      <c r="G111" s="159"/>
      <c r="H111" s="159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11">
        <v>2</v>
      </c>
      <c r="D112" s="12">
        <v>7000</v>
      </c>
      <c r="E112" s="201">
        <f t="shared" si="2"/>
        <v>14000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11">
        <v>2</v>
      </c>
      <c r="D113" s="12">
        <v>4000</v>
      </c>
      <c r="E113" s="201">
        <f t="shared" si="2"/>
        <v>8000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11">
        <v>0</v>
      </c>
      <c r="D114" s="12">
        <v>0</v>
      </c>
      <c r="E114" s="201">
        <f t="shared" si="2"/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11">
        <v>0</v>
      </c>
      <c r="D115" s="12">
        <v>0</v>
      </c>
      <c r="E115" s="201">
        <f t="shared" si="2"/>
        <v>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0</v>
      </c>
      <c r="D116" s="12">
        <v>0</v>
      </c>
      <c r="E116" s="201">
        <f t="shared" si="2"/>
        <v>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>
        <v>0</v>
      </c>
      <c r="D117" s="12">
        <v>0</v>
      </c>
      <c r="E117" s="201">
        <f t="shared" si="2"/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201">
        <f t="shared" si="2"/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201">
        <f t="shared" si="2"/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201">
        <f t="shared" si="2"/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>
        <v>0</v>
      </c>
      <c r="D121" s="12">
        <v>0</v>
      </c>
      <c r="E121" s="201">
        <f t="shared" si="2"/>
        <v>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0</v>
      </c>
      <c r="D122" s="12">
        <v>0</v>
      </c>
      <c r="E122" s="201">
        <f t="shared" si="2"/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201">
        <f t="shared" si="2"/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0</v>
      </c>
      <c r="D124" s="12">
        <v>0</v>
      </c>
      <c r="E124" s="201">
        <f t="shared" si="2"/>
        <v>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>
        <v>0</v>
      </c>
      <c r="D125" s="12">
        <v>0</v>
      </c>
      <c r="E125" s="201">
        <f t="shared" si="2"/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201">
        <f t="shared" si="2"/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201">
        <f t="shared" si="2"/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>
        <v>0</v>
      </c>
      <c r="D128" s="12">
        <v>0</v>
      </c>
      <c r="E128" s="201">
        <f t="shared" si="2"/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>
        <v>0</v>
      </c>
      <c r="D129" s="12">
        <v>0</v>
      </c>
      <c r="E129" s="201">
        <f t="shared" si="2"/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>
        <v>0</v>
      </c>
      <c r="D130" s="12">
        <v>0</v>
      </c>
      <c r="E130" s="201">
        <f t="shared" si="2"/>
        <v>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>
        <v>0</v>
      </c>
      <c r="D131" s="12">
        <v>0</v>
      </c>
      <c r="E131" s="201">
        <f t="shared" si="2"/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>
        <v>0</v>
      </c>
      <c r="D132" s="12">
        <v>0</v>
      </c>
      <c r="E132" s="201">
        <f t="shared" si="2"/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>
        <v>0</v>
      </c>
      <c r="D133" s="12">
        <v>0</v>
      </c>
      <c r="E133" s="201">
        <f t="shared" si="2"/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>
        <v>0</v>
      </c>
      <c r="D134" s="12">
        <v>0</v>
      </c>
      <c r="E134" s="201">
        <f t="shared" si="2"/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47</v>
      </c>
      <c r="D135" s="28"/>
      <c r="E135" s="200">
        <f>SUM(E136:E171)</f>
        <v>204000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11">
        <v>1</v>
      </c>
      <c r="D136" s="12">
        <v>1000</v>
      </c>
      <c r="E136" s="201">
        <f>C136*D136</f>
        <v>1000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11">
        <v>0</v>
      </c>
      <c r="D137" s="12">
        <v>0</v>
      </c>
      <c r="E137" s="201">
        <f t="shared" ref="E137:E171" si="3">C137*D137</f>
        <v>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11">
        <v>0</v>
      </c>
      <c r="D138" s="12">
        <v>0</v>
      </c>
      <c r="E138" s="201">
        <f t="shared" si="3"/>
        <v>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11">
        <v>1</v>
      </c>
      <c r="D139" s="12">
        <v>3000</v>
      </c>
      <c r="E139" s="201">
        <f t="shared" si="3"/>
        <v>3000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11">
        <v>1</v>
      </c>
      <c r="D140" s="12">
        <v>4000</v>
      </c>
      <c r="E140" s="201">
        <f t="shared" si="3"/>
        <v>4000</v>
      </c>
      <c r="F140" s="159"/>
      <c r="G140" s="159"/>
      <c r="H140" s="159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11">
        <v>1</v>
      </c>
      <c r="D141" s="12">
        <v>3000</v>
      </c>
      <c r="E141" s="201">
        <f t="shared" si="3"/>
        <v>3000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11">
        <v>1</v>
      </c>
      <c r="D142" s="12">
        <v>3500</v>
      </c>
      <c r="E142" s="201">
        <f t="shared" si="3"/>
        <v>3500</v>
      </c>
      <c r="F142" s="159"/>
      <c r="G142" s="159"/>
      <c r="H142" s="159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11">
        <v>1</v>
      </c>
      <c r="D143" s="12">
        <v>2000</v>
      </c>
      <c r="E143" s="201">
        <f t="shared" si="3"/>
        <v>2000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11">
        <v>1</v>
      </c>
      <c r="D144" s="12">
        <v>3500</v>
      </c>
      <c r="E144" s="201">
        <f t="shared" si="3"/>
        <v>3500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1</v>
      </c>
      <c r="D145" s="12">
        <v>5000</v>
      </c>
      <c r="E145" s="201">
        <f t="shared" si="3"/>
        <v>5000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0</v>
      </c>
      <c r="D146" s="12">
        <v>0</v>
      </c>
      <c r="E146" s="201">
        <f t="shared" si="3"/>
        <v>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0</v>
      </c>
      <c r="D147" s="12">
        <v>0</v>
      </c>
      <c r="E147" s="201">
        <f t="shared" si="3"/>
        <v>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11">
        <v>2</v>
      </c>
      <c r="D148" s="12">
        <v>4000</v>
      </c>
      <c r="E148" s="201">
        <f t="shared" si="3"/>
        <v>8000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1</v>
      </c>
      <c r="D149" s="12">
        <v>5000</v>
      </c>
      <c r="E149" s="201">
        <f t="shared" si="3"/>
        <v>5000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12">
        <v>0</v>
      </c>
      <c r="E150" s="201">
        <f t="shared" si="3"/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11"/>
      <c r="D151" s="12"/>
      <c r="E151" s="201">
        <f t="shared" si="3"/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/>
      <c r="D152" s="12"/>
      <c r="E152" s="201">
        <f t="shared" si="3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0</v>
      </c>
      <c r="D153" s="12">
        <v>0</v>
      </c>
      <c r="E153" s="201">
        <f t="shared" si="3"/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12">
        <v>0</v>
      </c>
      <c r="E154" s="201">
        <f t="shared" si="3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>
        <v>0</v>
      </c>
      <c r="D155" s="12">
        <v>0</v>
      </c>
      <c r="E155" s="201">
        <f t="shared" si="3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>
        <v>0</v>
      </c>
      <c r="D156" s="12">
        <v>0</v>
      </c>
      <c r="E156" s="201">
        <f t="shared" si="3"/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/>
      <c r="D157" s="12"/>
      <c r="E157" s="201">
        <f t="shared" si="3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12">
        <v>0</v>
      </c>
      <c r="E158" s="201">
        <f t="shared" si="3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1</v>
      </c>
      <c r="D159" s="12">
        <v>3000</v>
      </c>
      <c r="E159" s="201">
        <f t="shared" si="3"/>
        <v>3000</v>
      </c>
      <c r="F159" s="159"/>
      <c r="G159" s="159"/>
      <c r="H159" s="159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>
        <v>0</v>
      </c>
      <c r="D160" s="12">
        <v>0</v>
      </c>
      <c r="E160" s="201">
        <f t="shared" si="3"/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1">
        <v>4</v>
      </c>
      <c r="D161" s="12">
        <v>2000</v>
      </c>
      <c r="E161" s="201">
        <f t="shared" si="3"/>
        <v>8000</v>
      </c>
      <c r="F161" s="159">
        <v>6</v>
      </c>
      <c r="G161" s="159">
        <v>1448</v>
      </c>
      <c r="H161" s="159">
        <f>F161*G161</f>
        <v>8688</v>
      </c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11">
        <v>2</v>
      </c>
      <c r="D162" s="12">
        <v>3000</v>
      </c>
      <c r="E162" s="201">
        <f t="shared" si="3"/>
        <v>6000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1">
        <v>2</v>
      </c>
      <c r="D163" s="12">
        <v>1000</v>
      </c>
      <c r="E163" s="201">
        <f t="shared" si="3"/>
        <v>2000</v>
      </c>
      <c r="F163" s="159"/>
      <c r="G163" s="159"/>
      <c r="H163" s="159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11">
        <v>10</v>
      </c>
      <c r="D164" s="12">
        <v>800</v>
      </c>
      <c r="E164" s="201">
        <f t="shared" si="3"/>
        <v>8000</v>
      </c>
      <c r="F164" s="159">
        <v>10</v>
      </c>
      <c r="G164" s="159">
        <v>548</v>
      </c>
      <c r="H164" s="159">
        <v>5480</v>
      </c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11">
        <v>6</v>
      </c>
      <c r="D165" s="12">
        <v>7000</v>
      </c>
      <c r="E165" s="201">
        <f t="shared" si="3"/>
        <v>42000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>
        <v>3</v>
      </c>
      <c r="D166" s="12">
        <v>25000</v>
      </c>
      <c r="E166" s="201">
        <f t="shared" si="3"/>
        <v>75000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2</v>
      </c>
      <c r="D167" s="12">
        <v>3500</v>
      </c>
      <c r="E167" s="201">
        <f t="shared" si="3"/>
        <v>7000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>
        <v>3</v>
      </c>
      <c r="D168" s="12">
        <v>2500</v>
      </c>
      <c r="E168" s="201">
        <f t="shared" si="3"/>
        <v>7500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>
        <v>1</v>
      </c>
      <c r="D169" s="12">
        <v>2500</v>
      </c>
      <c r="E169" s="201">
        <f t="shared" si="3"/>
        <v>2500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1</v>
      </c>
      <c r="D170" s="12">
        <v>2500</v>
      </c>
      <c r="E170" s="201">
        <f t="shared" si="3"/>
        <v>2500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1</v>
      </c>
      <c r="D171" s="12">
        <v>2500</v>
      </c>
      <c r="E171" s="201">
        <f t="shared" si="3"/>
        <v>2500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v>0</v>
      </c>
      <c r="D172" s="28">
        <v>0</v>
      </c>
      <c r="E172" s="202">
        <v>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201"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>
        <v>0</v>
      </c>
      <c r="D174" s="12">
        <v>0</v>
      </c>
      <c r="E174" s="201">
        <v>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>
        <v>0</v>
      </c>
      <c r="D175" s="12">
        <v>0</v>
      </c>
      <c r="E175" s="201"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0</v>
      </c>
      <c r="D176" s="12">
        <v>0</v>
      </c>
      <c r="E176" s="201"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>
        <v>0</v>
      </c>
      <c r="D177" s="12">
        <v>0</v>
      </c>
      <c r="E177" s="201">
        <v>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201"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201"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201"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204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202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201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201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201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201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201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202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201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202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201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201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201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201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201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201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201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205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201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201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201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20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207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201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201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201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201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201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201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201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201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201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201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201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201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201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201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201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201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201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201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201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205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201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6">
        <f>C15+C27</f>
        <v>208</v>
      </c>
      <c r="D225" s="67"/>
      <c r="E225" s="208">
        <f>E15+E27</f>
        <v>1211300</v>
      </c>
      <c r="F225" s="188">
        <f>SUM(F14:F224)</f>
        <v>41</v>
      </c>
      <c r="G225" s="188"/>
      <c r="H225" s="188">
        <f t="shared" ref="H225:K225" si="4">SUM(H14:H224)</f>
        <v>153787.04</v>
      </c>
      <c r="I225" s="188">
        <f t="shared" si="4"/>
        <v>1</v>
      </c>
      <c r="J225" s="188"/>
      <c r="K225" s="188">
        <f t="shared" si="4"/>
        <v>7120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25">
      <c r="B228" s="155"/>
      <c r="C228" s="17"/>
      <c r="D228" s="53"/>
      <c r="E228" s="52"/>
      <c r="F228" s="50"/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51" fitToHeight="10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27"/>
  <sheetViews>
    <sheetView view="pageBreakPreview" topLeftCell="A9" zoomScaleNormal="100" zoomScaleSheetLayoutView="100" workbookViewId="0">
      <selection activeCell="E99" sqref="E99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8" hidden="1" customHeight="1" x14ac:dyDescent="0.25">
      <c r="A4" s="102"/>
      <c r="B4" s="103"/>
      <c r="C4" s="5"/>
      <c r="D4" s="104"/>
      <c r="E4" s="104"/>
    </row>
    <row r="5" spans="1:11" ht="17.25" hidden="1" customHeight="1" x14ac:dyDescent="0.25">
      <c r="A5" s="102"/>
      <c r="B5" s="93"/>
      <c r="C5" s="5"/>
      <c r="D5" s="104"/>
      <c r="E5" s="104"/>
    </row>
    <row r="6" spans="1:11" ht="12.7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3.75" customHeight="1" x14ac:dyDescent="0.25">
      <c r="A9" s="237" t="s">
        <v>386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197" t="s">
        <v>346</v>
      </c>
      <c r="F13" s="20" t="s">
        <v>344</v>
      </c>
      <c r="G13" s="21" t="s">
        <v>345</v>
      </c>
      <c r="H13" s="22" t="s">
        <v>346</v>
      </c>
      <c r="I13" s="20" t="s">
        <v>344</v>
      </c>
      <c r="J13" s="21" t="s">
        <v>345</v>
      </c>
      <c r="K13" s="22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98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4">
        <f>C16</f>
        <v>1</v>
      </c>
      <c r="D15" s="43"/>
      <c r="E15" s="210">
        <f>E16</f>
        <v>250000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f>SUM(C17:C25)</f>
        <v>1</v>
      </c>
      <c r="D16" s="28">
        <v>0</v>
      </c>
      <c r="E16" s="200">
        <f>SUM(E17:E25)</f>
        <v>250000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>
        <v>0</v>
      </c>
      <c r="D17" s="12">
        <v>0</v>
      </c>
      <c r="E17" s="201">
        <v>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>
        <v>0</v>
      </c>
      <c r="D18" s="12">
        <v>0</v>
      </c>
      <c r="E18" s="201">
        <v>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11">
        <v>0</v>
      </c>
      <c r="D19" s="12">
        <v>0</v>
      </c>
      <c r="E19" s="201"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>
        <v>0</v>
      </c>
      <c r="D20" s="12">
        <v>0</v>
      </c>
      <c r="E20" s="201"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201"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>
        <v>0</v>
      </c>
      <c r="D22" s="12">
        <v>0</v>
      </c>
      <c r="E22" s="201"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201"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>
        <v>0</v>
      </c>
      <c r="D24" s="12">
        <v>0</v>
      </c>
      <c r="E24" s="201"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>
        <v>1</v>
      </c>
      <c r="D25" s="12">
        <v>250000</v>
      </c>
      <c r="E25" s="201">
        <f>C25*D25</f>
        <v>250000</v>
      </c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0</v>
      </c>
      <c r="D26" s="28">
        <v>0</v>
      </c>
      <c r="E26" s="205">
        <v>0</v>
      </c>
      <c r="F26" s="159"/>
      <c r="G26" s="159"/>
      <c r="H26" s="159"/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45">
        <f>C28+C62+C88+C95+C109+C135+C172</f>
        <v>105</v>
      </c>
      <c r="D27" s="44">
        <v>0</v>
      </c>
      <c r="E27" s="203">
        <f>E28+E62+E88+E95+E109+E135+E172</f>
        <v>604950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31">
        <f>SUM(C29:C61)</f>
        <v>19</v>
      </c>
      <c r="D28" s="32">
        <v>0</v>
      </c>
      <c r="E28" s="205">
        <f>SUM(E29:E61)</f>
        <v>42000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11">
        <v>0</v>
      </c>
      <c r="D29" s="12">
        <v>0</v>
      </c>
      <c r="E29" s="201">
        <f t="shared" ref="E29:E38" si="0">C29*D29</f>
        <v>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11">
        <v>0</v>
      </c>
      <c r="D30" s="12">
        <v>0</v>
      </c>
      <c r="E30" s="201">
        <f t="shared" si="0"/>
        <v>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11">
        <v>0</v>
      </c>
      <c r="D31" s="12">
        <v>0</v>
      </c>
      <c r="E31" s="201">
        <f t="shared" si="0"/>
        <v>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11">
        <v>0</v>
      </c>
      <c r="D32" s="12">
        <v>0</v>
      </c>
      <c r="E32" s="201">
        <f t="shared" si="0"/>
        <v>0</v>
      </c>
      <c r="F32" s="159"/>
      <c r="G32" s="159"/>
      <c r="H32" s="159"/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11">
        <v>0</v>
      </c>
      <c r="D33" s="12">
        <v>0</v>
      </c>
      <c r="E33" s="201">
        <f t="shared" si="0"/>
        <v>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11">
        <v>0</v>
      </c>
      <c r="D34" s="12">
        <v>0</v>
      </c>
      <c r="E34" s="201">
        <f t="shared" si="0"/>
        <v>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11">
        <v>0</v>
      </c>
      <c r="D35" s="12">
        <v>0</v>
      </c>
      <c r="E35" s="201">
        <f t="shared" si="0"/>
        <v>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11">
        <v>0</v>
      </c>
      <c r="D36" s="12">
        <v>0</v>
      </c>
      <c r="E36" s="201">
        <f t="shared" si="0"/>
        <v>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11">
        <v>0</v>
      </c>
      <c r="D37" s="12">
        <v>0</v>
      </c>
      <c r="E37" s="201">
        <f t="shared" si="0"/>
        <v>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11">
        <v>4</v>
      </c>
      <c r="D38" s="12">
        <v>3000</v>
      </c>
      <c r="E38" s="201">
        <f t="shared" si="0"/>
        <v>12000</v>
      </c>
      <c r="F38" s="159"/>
      <c r="G38" s="159"/>
      <c r="H38" s="159"/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11">
        <v>0</v>
      </c>
      <c r="D39" s="12">
        <v>0</v>
      </c>
      <c r="E39" s="201">
        <f>C39*D39</f>
        <v>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11">
        <v>10</v>
      </c>
      <c r="D40" s="12">
        <v>2000</v>
      </c>
      <c r="E40" s="201">
        <f t="shared" ref="E40:E103" si="1">C40*D40</f>
        <v>20000</v>
      </c>
      <c r="F40" s="159">
        <v>1</v>
      </c>
      <c r="G40" s="159">
        <v>3000</v>
      </c>
      <c r="H40" s="159">
        <v>3000</v>
      </c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11">
        <v>0</v>
      </c>
      <c r="D41" s="12">
        <v>0</v>
      </c>
      <c r="E41" s="201">
        <f t="shared" si="1"/>
        <v>0</v>
      </c>
      <c r="F41" s="159">
        <v>3</v>
      </c>
      <c r="G41" s="159">
        <f>7966*2+7968</f>
        <v>23900</v>
      </c>
      <c r="H41" s="159">
        <v>23900</v>
      </c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11">
        <v>0</v>
      </c>
      <c r="D42" s="12">
        <v>0</v>
      </c>
      <c r="E42" s="201">
        <f t="shared" si="1"/>
        <v>0</v>
      </c>
      <c r="F42" s="159">
        <v>1</v>
      </c>
      <c r="G42" s="159">
        <v>4800</v>
      </c>
      <c r="H42" s="159">
        <v>4800</v>
      </c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11">
        <v>4</v>
      </c>
      <c r="D43" s="12">
        <v>1200</v>
      </c>
      <c r="E43" s="201">
        <f t="shared" si="1"/>
        <v>4800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11">
        <v>0</v>
      </c>
      <c r="D44" s="12">
        <v>0</v>
      </c>
      <c r="E44" s="201">
        <f t="shared" si="1"/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11">
        <v>0</v>
      </c>
      <c r="D45" s="12">
        <v>0</v>
      </c>
      <c r="E45" s="201">
        <f t="shared" si="1"/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11">
        <v>0</v>
      </c>
      <c r="D46" s="12">
        <v>0</v>
      </c>
      <c r="E46" s="201">
        <f t="shared" si="1"/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11">
        <v>0</v>
      </c>
      <c r="D47" s="12">
        <v>0</v>
      </c>
      <c r="E47" s="201">
        <f t="shared" si="1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11">
        <v>0</v>
      </c>
      <c r="D48" s="12">
        <v>0</v>
      </c>
      <c r="E48" s="201">
        <f t="shared" si="1"/>
        <v>0</v>
      </c>
      <c r="F48" s="159"/>
      <c r="G48" s="159"/>
      <c r="H48" s="159"/>
      <c r="I48" s="159"/>
      <c r="J48" s="159"/>
      <c r="K48" s="159"/>
    </row>
    <row r="49" spans="1:12" x14ac:dyDescent="0.25">
      <c r="A49" s="15">
        <v>1653501021</v>
      </c>
      <c r="B49" s="13" t="s">
        <v>33</v>
      </c>
      <c r="C49" s="11">
        <v>0</v>
      </c>
      <c r="D49" s="12">
        <v>0</v>
      </c>
      <c r="E49" s="201">
        <f t="shared" si="1"/>
        <v>0</v>
      </c>
      <c r="F49" s="159"/>
      <c r="G49" s="159"/>
      <c r="H49" s="159"/>
      <c r="I49" s="159"/>
      <c r="J49" s="159"/>
      <c r="K49" s="159"/>
    </row>
    <row r="50" spans="1:12" x14ac:dyDescent="0.25">
      <c r="A50" s="15">
        <v>1653501022</v>
      </c>
      <c r="B50" s="13" t="s">
        <v>34</v>
      </c>
      <c r="C50" s="11">
        <v>0</v>
      </c>
      <c r="D50" s="12">
        <v>0</v>
      </c>
      <c r="E50" s="201">
        <f t="shared" si="1"/>
        <v>0</v>
      </c>
      <c r="F50" s="159"/>
      <c r="G50" s="159"/>
      <c r="H50" s="159"/>
      <c r="I50" s="159"/>
      <c r="J50" s="159"/>
      <c r="K50" s="159"/>
    </row>
    <row r="51" spans="1:12" x14ac:dyDescent="0.25">
      <c r="A51" s="15">
        <v>1653501023</v>
      </c>
      <c r="B51" s="13" t="s">
        <v>36</v>
      </c>
      <c r="C51" s="11">
        <v>0</v>
      </c>
      <c r="D51" s="12">
        <v>0</v>
      </c>
      <c r="E51" s="201">
        <f t="shared" si="1"/>
        <v>0</v>
      </c>
      <c r="F51" s="159"/>
      <c r="G51" s="159"/>
      <c r="H51" s="159"/>
      <c r="I51" s="159"/>
      <c r="J51" s="159"/>
      <c r="K51" s="159"/>
    </row>
    <row r="52" spans="1:12" x14ac:dyDescent="0.25">
      <c r="A52" s="15">
        <v>1653501024</v>
      </c>
      <c r="B52" s="13" t="s">
        <v>37</v>
      </c>
      <c r="C52" s="11">
        <v>0</v>
      </c>
      <c r="D52" s="12">
        <v>0</v>
      </c>
      <c r="E52" s="201">
        <f t="shared" si="1"/>
        <v>0</v>
      </c>
      <c r="F52" s="159"/>
      <c r="G52" s="159"/>
      <c r="H52" s="159"/>
      <c r="I52" s="159"/>
      <c r="J52" s="159"/>
      <c r="K52" s="159"/>
    </row>
    <row r="53" spans="1:12" x14ac:dyDescent="0.25">
      <c r="A53" s="15">
        <v>1653501025</v>
      </c>
      <c r="B53" s="13" t="s">
        <v>38</v>
      </c>
      <c r="C53" s="11">
        <v>0</v>
      </c>
      <c r="D53" s="12">
        <v>0</v>
      </c>
      <c r="E53" s="201">
        <f t="shared" si="1"/>
        <v>0</v>
      </c>
      <c r="F53" s="159"/>
      <c r="G53" s="159"/>
      <c r="H53" s="159"/>
      <c r="I53" s="159"/>
      <c r="J53" s="159"/>
      <c r="K53" s="159"/>
    </row>
    <row r="54" spans="1:12" x14ac:dyDescent="0.25">
      <c r="A54" s="15">
        <v>1653501026</v>
      </c>
      <c r="B54" s="13" t="s">
        <v>39</v>
      </c>
      <c r="C54" s="11"/>
      <c r="D54" s="12"/>
      <c r="E54" s="201">
        <f t="shared" si="1"/>
        <v>0</v>
      </c>
      <c r="F54" s="159"/>
      <c r="G54" s="159"/>
      <c r="H54" s="159"/>
      <c r="I54" s="159"/>
      <c r="J54" s="159"/>
      <c r="K54" s="159"/>
    </row>
    <row r="55" spans="1:12" ht="24" x14ac:dyDescent="0.25">
      <c r="A55" s="15">
        <v>1653501027</v>
      </c>
      <c r="B55" s="13" t="s">
        <v>329</v>
      </c>
      <c r="C55" s="11">
        <v>0</v>
      </c>
      <c r="D55" s="12">
        <v>0</v>
      </c>
      <c r="E55" s="201">
        <f t="shared" si="1"/>
        <v>0</v>
      </c>
      <c r="F55" s="159"/>
      <c r="G55" s="159"/>
      <c r="H55" s="159"/>
      <c r="I55" s="159"/>
      <c r="J55" s="159"/>
      <c r="K55" s="159"/>
    </row>
    <row r="56" spans="1:12" x14ac:dyDescent="0.25">
      <c r="A56" s="15">
        <v>1653501028</v>
      </c>
      <c r="B56" s="13" t="s">
        <v>40</v>
      </c>
      <c r="C56" s="11">
        <v>0</v>
      </c>
      <c r="D56" s="12">
        <v>0</v>
      </c>
      <c r="E56" s="201">
        <f t="shared" si="1"/>
        <v>0</v>
      </c>
      <c r="F56" s="159"/>
      <c r="G56" s="159"/>
      <c r="H56" s="159"/>
      <c r="I56" s="159"/>
      <c r="J56" s="159"/>
      <c r="K56" s="159"/>
    </row>
    <row r="57" spans="1:12" x14ac:dyDescent="0.25">
      <c r="A57" s="15">
        <v>1653501029</v>
      </c>
      <c r="B57" s="13" t="s">
        <v>41</v>
      </c>
      <c r="C57" s="11"/>
      <c r="D57" s="12"/>
      <c r="E57" s="201">
        <f t="shared" si="1"/>
        <v>0</v>
      </c>
      <c r="F57" s="159"/>
      <c r="G57" s="159"/>
      <c r="H57" s="159"/>
      <c r="I57" s="159"/>
      <c r="J57" s="159"/>
      <c r="K57" s="159"/>
    </row>
    <row r="58" spans="1:12" x14ac:dyDescent="0.25">
      <c r="A58" s="15">
        <v>1653501030</v>
      </c>
      <c r="B58" s="13" t="s">
        <v>42</v>
      </c>
      <c r="C58" s="11">
        <v>0</v>
      </c>
      <c r="D58" s="12">
        <v>0</v>
      </c>
      <c r="E58" s="201">
        <f t="shared" si="1"/>
        <v>0</v>
      </c>
      <c r="F58" s="159"/>
      <c r="G58" s="159"/>
      <c r="H58" s="159"/>
      <c r="I58" s="159"/>
      <c r="J58" s="159"/>
      <c r="K58" s="159"/>
    </row>
    <row r="59" spans="1:12" x14ac:dyDescent="0.25">
      <c r="A59" s="15">
        <v>1653501031</v>
      </c>
      <c r="B59" s="13" t="s">
        <v>288</v>
      </c>
      <c r="C59" s="11">
        <v>1</v>
      </c>
      <c r="D59" s="12">
        <v>5200</v>
      </c>
      <c r="E59" s="201">
        <f t="shared" si="1"/>
        <v>5200</v>
      </c>
      <c r="F59" s="159"/>
      <c r="G59" s="159"/>
      <c r="H59" s="159"/>
      <c r="I59" s="159"/>
      <c r="J59" s="159"/>
      <c r="K59" s="159"/>
    </row>
    <row r="60" spans="1:12" x14ac:dyDescent="0.25">
      <c r="A60" s="15">
        <v>1653501032</v>
      </c>
      <c r="B60" s="13" t="s">
        <v>295</v>
      </c>
      <c r="C60" s="11">
        <v>0</v>
      </c>
      <c r="D60" s="12">
        <v>0</v>
      </c>
      <c r="E60" s="201">
        <f t="shared" si="1"/>
        <v>0</v>
      </c>
      <c r="F60" s="159"/>
      <c r="G60" s="159"/>
      <c r="H60" s="159"/>
      <c r="I60" s="159"/>
      <c r="J60" s="159"/>
      <c r="K60" s="159"/>
    </row>
    <row r="61" spans="1:12" x14ac:dyDescent="0.25">
      <c r="A61" s="15">
        <v>1653501033</v>
      </c>
      <c r="B61" s="13" t="s">
        <v>296</v>
      </c>
      <c r="C61" s="11"/>
      <c r="D61" s="12"/>
      <c r="E61" s="201">
        <f t="shared" si="1"/>
        <v>0</v>
      </c>
      <c r="F61" s="159"/>
      <c r="G61" s="159"/>
      <c r="H61" s="159"/>
      <c r="I61" s="159"/>
      <c r="J61" s="159"/>
      <c r="K61" s="159"/>
    </row>
    <row r="62" spans="1:12" ht="24" x14ac:dyDescent="0.25">
      <c r="A62" s="25" t="s">
        <v>43</v>
      </c>
      <c r="B62" s="26" t="s">
        <v>44</v>
      </c>
      <c r="C62" s="77">
        <f>SUM(C63:C87)</f>
        <v>27</v>
      </c>
      <c r="D62" s="78">
        <v>1500</v>
      </c>
      <c r="E62" s="211">
        <f>SUM(E63:E87)</f>
        <v>189600</v>
      </c>
      <c r="F62" s="159"/>
      <c r="G62" s="159"/>
      <c r="H62" s="159"/>
      <c r="I62" s="159"/>
      <c r="J62" s="159"/>
      <c r="K62" s="159"/>
    </row>
    <row r="63" spans="1:12" x14ac:dyDescent="0.25">
      <c r="A63" s="15" t="s">
        <v>45</v>
      </c>
      <c r="B63" s="13" t="s">
        <v>46</v>
      </c>
      <c r="C63" s="11">
        <v>0</v>
      </c>
      <c r="D63" s="12">
        <v>0</v>
      </c>
      <c r="E63" s="201">
        <f t="shared" si="1"/>
        <v>0</v>
      </c>
      <c r="F63" s="159"/>
      <c r="G63" s="159"/>
      <c r="H63" s="159"/>
      <c r="I63" s="159"/>
      <c r="J63" s="159"/>
      <c r="K63" s="159"/>
    </row>
    <row r="64" spans="1:12" x14ac:dyDescent="0.25">
      <c r="A64" s="15" t="s">
        <v>47</v>
      </c>
      <c r="B64" s="13" t="s">
        <v>48</v>
      </c>
      <c r="C64" s="11">
        <v>15</v>
      </c>
      <c r="D64" s="12">
        <v>9000</v>
      </c>
      <c r="E64" s="201">
        <f t="shared" si="1"/>
        <v>135000</v>
      </c>
      <c r="F64" s="159">
        <v>10</v>
      </c>
      <c r="G64" s="159">
        <f>10385*5+5*12490</f>
        <v>114375</v>
      </c>
      <c r="H64" s="159">
        <f>G64</f>
        <v>114375</v>
      </c>
      <c r="I64" s="159"/>
      <c r="J64" s="159"/>
      <c r="K64" s="159"/>
      <c r="L64" t="s">
        <v>423</v>
      </c>
    </row>
    <row r="65" spans="1:11" x14ac:dyDescent="0.25">
      <c r="A65" s="15" t="s">
        <v>49</v>
      </c>
      <c r="B65" s="13" t="s">
        <v>50</v>
      </c>
      <c r="C65" s="11">
        <v>1</v>
      </c>
      <c r="D65" s="12">
        <v>12000</v>
      </c>
      <c r="E65" s="201">
        <f t="shared" si="1"/>
        <v>12000</v>
      </c>
      <c r="F65" s="159"/>
      <c r="G65" s="159"/>
      <c r="H65" s="159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11">
        <v>6</v>
      </c>
      <c r="D66" s="12">
        <v>4800</v>
      </c>
      <c r="E66" s="201">
        <f t="shared" si="1"/>
        <v>28800</v>
      </c>
      <c r="F66" s="159">
        <v>4</v>
      </c>
      <c r="G66" s="159">
        <f>5356*3+5317</f>
        <v>21385</v>
      </c>
      <c r="H66" s="159">
        <f>G66</f>
        <v>21385</v>
      </c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11">
        <v>0</v>
      </c>
      <c r="D67" s="12">
        <v>0</v>
      </c>
      <c r="E67" s="201">
        <f t="shared" si="1"/>
        <v>0</v>
      </c>
      <c r="F67" s="159">
        <v>2</v>
      </c>
      <c r="G67" s="159">
        <f>1890+16500</f>
        <v>18390</v>
      </c>
      <c r="H67" s="159">
        <f>G67</f>
        <v>18390</v>
      </c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11">
        <v>0</v>
      </c>
      <c r="D68" s="12">
        <v>0</v>
      </c>
      <c r="E68" s="201">
        <f t="shared" si="1"/>
        <v>0</v>
      </c>
      <c r="F68" s="159"/>
      <c r="G68" s="159"/>
      <c r="H68" s="159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11">
        <v>0</v>
      </c>
      <c r="D69" s="12">
        <v>0</v>
      </c>
      <c r="E69" s="201">
        <f t="shared" si="1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11">
        <v>0</v>
      </c>
      <c r="D70" s="12">
        <v>0</v>
      </c>
      <c r="E70" s="201">
        <f t="shared" si="1"/>
        <v>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11">
        <v>0</v>
      </c>
      <c r="D71" s="12">
        <v>0</v>
      </c>
      <c r="E71" s="201">
        <f t="shared" si="1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11">
        <v>0</v>
      </c>
      <c r="D72" s="12">
        <v>0</v>
      </c>
      <c r="E72" s="201">
        <f t="shared" si="1"/>
        <v>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11">
        <v>0</v>
      </c>
      <c r="D73" s="12">
        <v>0</v>
      </c>
      <c r="E73" s="201">
        <f t="shared" si="1"/>
        <v>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11">
        <v>0</v>
      </c>
      <c r="D74" s="12">
        <v>0</v>
      </c>
      <c r="E74" s="201">
        <f t="shared" si="1"/>
        <v>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11"/>
      <c r="D75" s="12"/>
      <c r="E75" s="201">
        <f t="shared" si="1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11">
        <v>0</v>
      </c>
      <c r="D76" s="12">
        <v>0</v>
      </c>
      <c r="E76" s="201">
        <f t="shared" si="1"/>
        <v>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11">
        <v>0</v>
      </c>
      <c r="D77" s="12">
        <v>0</v>
      </c>
      <c r="E77" s="201">
        <f t="shared" si="1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11">
        <v>0</v>
      </c>
      <c r="D78" s="12">
        <v>0</v>
      </c>
      <c r="E78" s="201">
        <f t="shared" si="1"/>
        <v>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11">
        <v>1</v>
      </c>
      <c r="D79" s="12">
        <v>8000</v>
      </c>
      <c r="E79" s="201">
        <f t="shared" si="1"/>
        <v>8000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11">
        <v>0</v>
      </c>
      <c r="D80" s="12"/>
      <c r="E80" s="201">
        <f t="shared" si="1"/>
        <v>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11">
        <v>0</v>
      </c>
      <c r="D81" s="12">
        <v>0</v>
      </c>
      <c r="E81" s="201">
        <f t="shared" si="1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11">
        <v>0</v>
      </c>
      <c r="D82" s="12">
        <v>0</v>
      </c>
      <c r="E82" s="201">
        <f t="shared" si="1"/>
        <v>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11">
        <v>0</v>
      </c>
      <c r="D83" s="12">
        <v>0</v>
      </c>
      <c r="E83" s="201">
        <f t="shared" si="1"/>
        <v>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11">
        <v>4</v>
      </c>
      <c r="D84" s="12">
        <v>1450</v>
      </c>
      <c r="E84" s="201">
        <f t="shared" si="1"/>
        <v>5800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11">
        <v>0</v>
      </c>
      <c r="D85" s="12">
        <v>0</v>
      </c>
      <c r="E85" s="201">
        <f t="shared" si="1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11">
        <v>0</v>
      </c>
      <c r="D86" s="12">
        <v>0</v>
      </c>
      <c r="E86" s="201">
        <f t="shared" si="1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11">
        <v>0</v>
      </c>
      <c r="D87" s="12">
        <v>0</v>
      </c>
      <c r="E87" s="201">
        <f t="shared" si="1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f>SUM(C89:C94)</f>
        <v>10</v>
      </c>
      <c r="D88" s="55">
        <v>0</v>
      </c>
      <c r="E88" s="202">
        <f>SUM(E89:E94)</f>
        <v>240200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11">
        <v>2</v>
      </c>
      <c r="D89" s="12">
        <v>48000</v>
      </c>
      <c r="E89" s="201">
        <f t="shared" si="1"/>
        <v>96000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11">
        <v>3</v>
      </c>
      <c r="D90" s="12">
        <v>4200</v>
      </c>
      <c r="E90" s="201">
        <f t="shared" si="1"/>
        <v>12600</v>
      </c>
      <c r="F90" s="159">
        <v>3</v>
      </c>
      <c r="G90" s="159">
        <v>5500</v>
      </c>
      <c r="H90" s="159">
        <v>16500</v>
      </c>
      <c r="I90" s="159"/>
      <c r="J90" s="159"/>
      <c r="K90" s="159"/>
    </row>
    <row r="91" spans="1:11" x14ac:dyDescent="0.25">
      <c r="A91" s="15" t="s">
        <v>96</v>
      </c>
      <c r="B91" s="13" t="s">
        <v>97</v>
      </c>
      <c r="C91" s="11">
        <v>2</v>
      </c>
      <c r="D91" s="12">
        <v>30000</v>
      </c>
      <c r="E91" s="201">
        <f t="shared" si="1"/>
        <v>60000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11">
        <v>1</v>
      </c>
      <c r="D92" s="12">
        <v>68000</v>
      </c>
      <c r="E92" s="201">
        <f t="shared" si="1"/>
        <v>68000</v>
      </c>
      <c r="F92" s="159">
        <v>2</v>
      </c>
      <c r="G92" s="159">
        <v>27500</v>
      </c>
      <c r="H92" s="159">
        <v>55000</v>
      </c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11">
        <v>0</v>
      </c>
      <c r="D93" s="12">
        <v>0</v>
      </c>
      <c r="E93" s="201">
        <f t="shared" si="1"/>
        <v>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11">
        <v>2</v>
      </c>
      <c r="D94" s="12">
        <v>1800</v>
      </c>
      <c r="E94" s="201">
        <f t="shared" si="1"/>
        <v>3600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f>SUM(C96:C108)</f>
        <v>0</v>
      </c>
      <c r="D95" s="28">
        <v>0</v>
      </c>
      <c r="E95" s="202">
        <f>SUM(E96:E108)</f>
        <v>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11">
        <v>0</v>
      </c>
      <c r="D96" s="12">
        <v>0</v>
      </c>
      <c r="E96" s="201">
        <f t="shared" si="1"/>
        <v>0</v>
      </c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11">
        <v>0</v>
      </c>
      <c r="D97" s="12">
        <v>0</v>
      </c>
      <c r="E97" s="201">
        <f t="shared" si="1"/>
        <v>0</v>
      </c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11">
        <v>0</v>
      </c>
      <c r="D98" s="12">
        <v>0</v>
      </c>
      <c r="E98" s="201">
        <f t="shared" si="1"/>
        <v>0</v>
      </c>
      <c r="F98" s="159"/>
      <c r="G98" s="159"/>
      <c r="H98" s="159"/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11">
        <v>0</v>
      </c>
      <c r="D99" s="12">
        <v>0</v>
      </c>
      <c r="E99" s="201">
        <f t="shared" si="1"/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11"/>
      <c r="D100" s="12">
        <v>0</v>
      </c>
      <c r="E100" s="201">
        <f t="shared" si="1"/>
        <v>0</v>
      </c>
      <c r="F100" s="159"/>
      <c r="G100" s="159"/>
      <c r="H100" s="159"/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11">
        <v>0</v>
      </c>
      <c r="D101" s="12">
        <v>0</v>
      </c>
      <c r="E101" s="201">
        <f t="shared" si="1"/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11"/>
      <c r="D102" s="12"/>
      <c r="E102" s="201">
        <f t="shared" si="1"/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11">
        <v>0</v>
      </c>
      <c r="D103" s="12">
        <v>0</v>
      </c>
      <c r="E103" s="201">
        <f t="shared" si="1"/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11">
        <v>0</v>
      </c>
      <c r="D104" s="12">
        <v>0</v>
      </c>
      <c r="E104" s="201">
        <f t="shared" ref="E104:E108" si="2">C104*D104</f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11">
        <v>0</v>
      </c>
      <c r="D105" s="12">
        <v>0</v>
      </c>
      <c r="E105" s="201">
        <f t="shared" si="2"/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11">
        <v>0</v>
      </c>
      <c r="D106" s="12">
        <v>0</v>
      </c>
      <c r="E106" s="201">
        <f t="shared" si="2"/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11">
        <v>0</v>
      </c>
      <c r="D107" s="12">
        <v>0</v>
      </c>
      <c r="E107" s="201">
        <f t="shared" si="2"/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11">
        <v>0</v>
      </c>
      <c r="D108" s="12">
        <v>0</v>
      </c>
      <c r="E108" s="201">
        <f t="shared" si="2"/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f>SUM(C110:C134)</f>
        <v>18</v>
      </c>
      <c r="D109" s="55">
        <v>0</v>
      </c>
      <c r="E109" s="202">
        <f>SUM(E110:E134)</f>
        <v>56700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11">
        <v>0</v>
      </c>
      <c r="D110" s="12">
        <v>0</v>
      </c>
      <c r="E110" s="201">
        <f t="shared" ref="E110:E171" si="3">C110*D110</f>
        <v>0</v>
      </c>
      <c r="F110" s="159"/>
      <c r="G110" s="159"/>
      <c r="H110" s="159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11">
        <v>0</v>
      </c>
      <c r="D111" s="12">
        <v>0</v>
      </c>
      <c r="E111" s="201">
        <f t="shared" si="3"/>
        <v>0</v>
      </c>
      <c r="F111" s="159"/>
      <c r="G111" s="159"/>
      <c r="H111" s="159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11">
        <v>3</v>
      </c>
      <c r="D112" s="12">
        <v>600</v>
      </c>
      <c r="E112" s="201">
        <f t="shared" si="3"/>
        <v>1800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11">
        <v>2</v>
      </c>
      <c r="D113" s="12">
        <v>550</v>
      </c>
      <c r="E113" s="201">
        <f t="shared" si="3"/>
        <v>1100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11">
        <v>0</v>
      </c>
      <c r="D114" s="12">
        <v>0</v>
      </c>
      <c r="E114" s="201">
        <f t="shared" si="3"/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11">
        <v>2</v>
      </c>
      <c r="D115" s="12">
        <v>3400</v>
      </c>
      <c r="E115" s="201">
        <f t="shared" si="3"/>
        <v>6800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1</v>
      </c>
      <c r="D116" s="12">
        <v>2000</v>
      </c>
      <c r="E116" s="201">
        <f t="shared" si="3"/>
        <v>2000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>
        <v>0</v>
      </c>
      <c r="D117" s="12">
        <v>0</v>
      </c>
      <c r="E117" s="201">
        <f t="shared" si="3"/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201">
        <f t="shared" si="3"/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201">
        <f t="shared" si="3"/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201">
        <f t="shared" si="3"/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>
        <v>0</v>
      </c>
      <c r="D121" s="12">
        <v>0</v>
      </c>
      <c r="E121" s="201">
        <f t="shared" si="3"/>
        <v>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0</v>
      </c>
      <c r="D122" s="12">
        <v>0</v>
      </c>
      <c r="E122" s="201">
        <f t="shared" si="3"/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201">
        <f t="shared" si="3"/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0</v>
      </c>
      <c r="D124" s="12">
        <v>0</v>
      </c>
      <c r="E124" s="201">
        <f t="shared" si="3"/>
        <v>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>
        <v>0</v>
      </c>
      <c r="D125" s="12">
        <v>0</v>
      </c>
      <c r="E125" s="201">
        <f t="shared" si="3"/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201">
        <f t="shared" si="3"/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201">
        <f t="shared" si="3"/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>
        <v>0</v>
      </c>
      <c r="D128" s="12">
        <v>0</v>
      </c>
      <c r="E128" s="201">
        <f t="shared" si="3"/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>
        <v>0</v>
      </c>
      <c r="D129" s="12">
        <v>0</v>
      </c>
      <c r="E129" s="201">
        <f t="shared" si="3"/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>
        <v>5</v>
      </c>
      <c r="D130" s="12">
        <v>800</v>
      </c>
      <c r="E130" s="201">
        <f t="shared" si="3"/>
        <v>4000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>
        <v>0</v>
      </c>
      <c r="D131" s="12">
        <v>0</v>
      </c>
      <c r="E131" s="201">
        <f t="shared" si="3"/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>
        <v>0</v>
      </c>
      <c r="D132" s="12">
        <v>0</v>
      </c>
      <c r="E132" s="201">
        <f t="shared" si="3"/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>
        <v>5</v>
      </c>
      <c r="D133" s="12">
        <v>8200</v>
      </c>
      <c r="E133" s="201">
        <f t="shared" si="3"/>
        <v>41000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>
        <v>0</v>
      </c>
      <c r="D134" s="12">
        <v>0</v>
      </c>
      <c r="E134" s="201">
        <f t="shared" si="3"/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31</v>
      </c>
      <c r="D135" s="28"/>
      <c r="E135" s="200">
        <f>SUM(E136:E171)</f>
        <v>76450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11">
        <v>1</v>
      </c>
      <c r="D136" s="12">
        <v>2850</v>
      </c>
      <c r="E136" s="201">
        <f t="shared" si="3"/>
        <v>2850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11">
        <v>1</v>
      </c>
      <c r="D137" s="12">
        <v>4000</v>
      </c>
      <c r="E137" s="201">
        <f t="shared" si="3"/>
        <v>4000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11">
        <v>0</v>
      </c>
      <c r="D138" s="12">
        <v>0</v>
      </c>
      <c r="E138" s="201">
        <f t="shared" si="3"/>
        <v>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11">
        <v>0</v>
      </c>
      <c r="D139" s="12">
        <v>0</v>
      </c>
      <c r="E139" s="201">
        <f t="shared" si="3"/>
        <v>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11">
        <v>1</v>
      </c>
      <c r="D140" s="12">
        <v>6500</v>
      </c>
      <c r="E140" s="201">
        <f t="shared" si="3"/>
        <v>6500</v>
      </c>
      <c r="F140" s="159"/>
      <c r="G140" s="159"/>
      <c r="H140" s="159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11">
        <v>1</v>
      </c>
      <c r="D141" s="12">
        <v>8000</v>
      </c>
      <c r="E141" s="201">
        <f t="shared" si="3"/>
        <v>8000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11">
        <v>1</v>
      </c>
      <c r="D142" s="12">
        <v>3600</v>
      </c>
      <c r="E142" s="201">
        <f t="shared" si="3"/>
        <v>3600</v>
      </c>
      <c r="F142" s="159"/>
      <c r="G142" s="159"/>
      <c r="H142" s="159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11">
        <v>0</v>
      </c>
      <c r="D143" s="12">
        <v>0</v>
      </c>
      <c r="E143" s="201">
        <f t="shared" si="3"/>
        <v>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11">
        <v>0</v>
      </c>
      <c r="D144" s="12">
        <v>0</v>
      </c>
      <c r="E144" s="201">
        <f t="shared" si="3"/>
        <v>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0</v>
      </c>
      <c r="D145" s="12">
        <v>0</v>
      </c>
      <c r="E145" s="201">
        <f t="shared" si="3"/>
        <v>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1</v>
      </c>
      <c r="D146" s="12">
        <v>4600</v>
      </c>
      <c r="E146" s="201">
        <f t="shared" si="3"/>
        <v>4600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0</v>
      </c>
      <c r="D147" s="12">
        <v>0</v>
      </c>
      <c r="E147" s="201">
        <f t="shared" si="3"/>
        <v>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11">
        <v>0</v>
      </c>
      <c r="D148" s="12">
        <v>0</v>
      </c>
      <c r="E148" s="201">
        <f t="shared" si="3"/>
        <v>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1</v>
      </c>
      <c r="D149" s="12">
        <v>2700</v>
      </c>
      <c r="E149" s="201">
        <f t="shared" si="3"/>
        <v>2700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12">
        <v>0</v>
      </c>
      <c r="E150" s="201">
        <f t="shared" si="3"/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11">
        <v>0</v>
      </c>
      <c r="D151" s="12">
        <v>0</v>
      </c>
      <c r="E151" s="201">
        <f t="shared" si="3"/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>
        <v>0</v>
      </c>
      <c r="D152" s="12">
        <v>0</v>
      </c>
      <c r="E152" s="201">
        <f t="shared" si="3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0</v>
      </c>
      <c r="D153" s="12">
        <v>0</v>
      </c>
      <c r="E153" s="201">
        <f t="shared" si="3"/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12">
        <v>0</v>
      </c>
      <c r="E154" s="201">
        <f t="shared" si="3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/>
      <c r="D155" s="12"/>
      <c r="E155" s="201">
        <f t="shared" si="3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>
        <v>0</v>
      </c>
      <c r="D156" s="12">
        <v>0</v>
      </c>
      <c r="E156" s="201">
        <f t="shared" si="3"/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>
        <v>0</v>
      </c>
      <c r="D157" s="12">
        <v>0</v>
      </c>
      <c r="E157" s="201">
        <f t="shared" si="3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12">
        <v>0</v>
      </c>
      <c r="E158" s="201">
        <f t="shared" si="3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3</v>
      </c>
      <c r="D159" s="12">
        <v>300</v>
      </c>
      <c r="E159" s="201">
        <f t="shared" si="3"/>
        <v>900</v>
      </c>
      <c r="F159" s="159">
        <v>1</v>
      </c>
      <c r="G159" s="159">
        <v>4550</v>
      </c>
      <c r="H159" s="159">
        <v>4550</v>
      </c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>
        <v>0</v>
      </c>
      <c r="D160" s="12">
        <v>0</v>
      </c>
      <c r="E160" s="201">
        <f t="shared" si="3"/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1">
        <v>0</v>
      </c>
      <c r="D161" s="12">
        <v>0</v>
      </c>
      <c r="E161" s="201">
        <f t="shared" si="3"/>
        <v>0</v>
      </c>
      <c r="F161" s="159"/>
      <c r="G161" s="159"/>
      <c r="H161" s="159"/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11">
        <v>0</v>
      </c>
      <c r="D162" s="12">
        <v>0</v>
      </c>
      <c r="E162" s="201">
        <f t="shared" si="3"/>
        <v>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1">
        <v>10</v>
      </c>
      <c r="D163" s="12">
        <v>450</v>
      </c>
      <c r="E163" s="201">
        <f t="shared" si="3"/>
        <v>4500</v>
      </c>
      <c r="F163" s="159"/>
      <c r="G163" s="159"/>
      <c r="H163" s="159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11">
        <v>3</v>
      </c>
      <c r="D164" s="12">
        <v>900</v>
      </c>
      <c r="E164" s="201">
        <f t="shared" si="3"/>
        <v>2700</v>
      </c>
      <c r="F164" s="159"/>
      <c r="G164" s="159"/>
      <c r="H164" s="159"/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11">
        <v>2</v>
      </c>
      <c r="D165" s="12">
        <v>10000</v>
      </c>
      <c r="E165" s="201">
        <f t="shared" si="3"/>
        <v>20000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>
        <v>0</v>
      </c>
      <c r="D166" s="12">
        <v>0</v>
      </c>
      <c r="E166" s="201">
        <f t="shared" si="3"/>
        <v>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1</v>
      </c>
      <c r="D167" s="12">
        <v>2100</v>
      </c>
      <c r="E167" s="201">
        <f t="shared" si="3"/>
        <v>2100</v>
      </c>
      <c r="F167" s="159">
        <v>1</v>
      </c>
      <c r="G167" s="159">
        <v>1765</v>
      </c>
      <c r="H167" s="159">
        <f>F167*G167</f>
        <v>1765</v>
      </c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>
        <v>2</v>
      </c>
      <c r="D168" s="12">
        <v>3800</v>
      </c>
      <c r="E168" s="201">
        <f t="shared" si="3"/>
        <v>7600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>
        <v>1</v>
      </c>
      <c r="D169" s="12">
        <v>1600</v>
      </c>
      <c r="E169" s="201">
        <f t="shared" si="3"/>
        <v>1600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0</v>
      </c>
      <c r="D170" s="12">
        <v>0</v>
      </c>
      <c r="E170" s="201">
        <f t="shared" si="3"/>
        <v>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2</v>
      </c>
      <c r="D171" s="12">
        <v>2400</v>
      </c>
      <c r="E171" s="201">
        <f t="shared" si="3"/>
        <v>4800</v>
      </c>
      <c r="F171" s="159">
        <v>2</v>
      </c>
      <c r="G171" s="159">
        <f>1110+1180</f>
        <v>2290</v>
      </c>
      <c r="H171" s="159">
        <f>G171</f>
        <v>2290</v>
      </c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v>0</v>
      </c>
      <c r="D172" s="28">
        <v>0</v>
      </c>
      <c r="E172" s="202">
        <v>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201"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>
        <v>0</v>
      </c>
      <c r="D174" s="12">
        <v>0</v>
      </c>
      <c r="E174" s="201">
        <v>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>
        <v>0</v>
      </c>
      <c r="D175" s="12">
        <v>0</v>
      </c>
      <c r="E175" s="201"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0</v>
      </c>
      <c r="D176" s="12">
        <v>0</v>
      </c>
      <c r="E176" s="201"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>
        <v>0</v>
      </c>
      <c r="D177" s="12">
        <v>0</v>
      </c>
      <c r="E177" s="201">
        <v>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201"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201"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201"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204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202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201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201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201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201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201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202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201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202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201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201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201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201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201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201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201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205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201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201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201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20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207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201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201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201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201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201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201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201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201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201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201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201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201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201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201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201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201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201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201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201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205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201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6">
        <f>C15+C27</f>
        <v>106</v>
      </c>
      <c r="D225" s="67"/>
      <c r="E225" s="208">
        <f>E15+E27</f>
        <v>854950</v>
      </c>
      <c r="F225" s="188">
        <f>SUM(F15:F224)</f>
        <v>30</v>
      </c>
      <c r="G225" s="188"/>
      <c r="H225" s="188">
        <f t="shared" ref="H225:K225" si="4">SUM(H15:H224)</f>
        <v>265955</v>
      </c>
      <c r="I225" s="188">
        <f t="shared" si="4"/>
        <v>0</v>
      </c>
      <c r="J225" s="188"/>
      <c r="K225" s="188">
        <f t="shared" si="4"/>
        <v>0</v>
      </c>
    </row>
    <row r="226" spans="1:11" x14ac:dyDescent="0.25">
      <c r="A226"/>
    </row>
    <row r="227" spans="1:11" x14ac:dyDescent="0.25">
      <c r="A227" s="4" t="s">
        <v>355</v>
      </c>
      <c r="E227" s="4" t="s">
        <v>402</v>
      </c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58" fitToHeight="10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28"/>
  <sheetViews>
    <sheetView view="pageBreakPreview" topLeftCell="A8" zoomScaleNormal="100" zoomScaleSheetLayoutView="100" workbookViewId="0">
      <selection activeCell="H165" sqref="H165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133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120"/>
      <c r="D1" s="104"/>
      <c r="E1" s="104"/>
    </row>
    <row r="2" spans="1:11" ht="16.5" hidden="1" x14ac:dyDescent="0.25">
      <c r="A2" s="105"/>
      <c r="B2" s="106"/>
      <c r="C2" s="120"/>
      <c r="D2" s="104"/>
      <c r="E2" s="104"/>
    </row>
    <row r="3" spans="1:11" ht="18" hidden="1" customHeight="1" x14ac:dyDescent="0.25">
      <c r="A3" s="102"/>
      <c r="B3" s="103"/>
      <c r="C3" s="120"/>
      <c r="D3" s="104"/>
      <c r="E3" s="104"/>
    </row>
    <row r="4" spans="1:11" ht="18" hidden="1" customHeight="1" x14ac:dyDescent="0.25">
      <c r="A4" s="102"/>
      <c r="B4" s="103"/>
      <c r="C4" s="120"/>
      <c r="D4" s="104"/>
      <c r="E4" s="104"/>
    </row>
    <row r="5" spans="1:11" ht="17.25" hidden="1" customHeight="1" x14ac:dyDescent="0.25">
      <c r="A5" s="102"/>
      <c r="B5" s="93"/>
      <c r="C5" s="120"/>
      <c r="D5" s="104"/>
      <c r="E5" s="104"/>
    </row>
    <row r="6" spans="1:11" ht="4.5" hidden="1" customHeight="1" x14ac:dyDescent="0.25">
      <c r="A6" s="1"/>
      <c r="B6" s="1"/>
      <c r="C6" s="120"/>
      <c r="D6" s="7"/>
      <c r="E6" s="8"/>
    </row>
    <row r="7" spans="1:11" ht="16.5" hidden="1" x14ac:dyDescent="0.25">
      <c r="A7" s="1"/>
      <c r="B7" s="1"/>
      <c r="C7" s="120"/>
      <c r="D7" s="104"/>
      <c r="E7" s="104"/>
    </row>
    <row r="8" spans="1:11" ht="15.75" x14ac:dyDescent="0.25">
      <c r="A8" s="1"/>
      <c r="B8" s="1"/>
      <c r="C8" s="120"/>
      <c r="D8" s="7"/>
      <c r="E8" s="7"/>
    </row>
    <row r="9" spans="1:11" ht="30" customHeight="1" x14ac:dyDescent="0.25">
      <c r="A9" s="237" t="s">
        <v>387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121"/>
      <c r="D11" s="108"/>
      <c r="E11" s="108"/>
    </row>
    <row r="12" spans="1:11" ht="15.75" x14ac:dyDescent="0.25">
      <c r="A12" s="2"/>
      <c r="B12" s="2"/>
      <c r="C12" s="122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123" t="s">
        <v>344</v>
      </c>
      <c r="D13" s="21" t="s">
        <v>345</v>
      </c>
      <c r="E13" s="197" t="s">
        <v>346</v>
      </c>
      <c r="F13" s="193" t="s">
        <v>344</v>
      </c>
      <c r="G13" s="193" t="s">
        <v>345</v>
      </c>
      <c r="H13" s="193" t="s">
        <v>346</v>
      </c>
      <c r="I13" s="193" t="s">
        <v>344</v>
      </c>
      <c r="J13" s="193" t="s">
        <v>345</v>
      </c>
      <c r="K13" s="193" t="s">
        <v>346</v>
      </c>
    </row>
    <row r="14" spans="1:11" ht="15.75" x14ac:dyDescent="0.25">
      <c r="A14" s="23" t="s">
        <v>0</v>
      </c>
      <c r="B14" s="23" t="s">
        <v>1</v>
      </c>
      <c r="C14" s="124">
        <v>3</v>
      </c>
      <c r="D14" s="109">
        <v>4</v>
      </c>
      <c r="E14" s="198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125">
        <v>0</v>
      </c>
      <c r="D15" s="43"/>
      <c r="E15" s="210">
        <v>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126">
        <v>0</v>
      </c>
      <c r="D16" s="28">
        <v>0</v>
      </c>
      <c r="E16" s="200">
        <v>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79">
        <v>0</v>
      </c>
      <c r="D17" s="12">
        <v>0</v>
      </c>
      <c r="E17" s="201">
        <v>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79">
        <v>0</v>
      </c>
      <c r="D18" s="12">
        <v>0</v>
      </c>
      <c r="E18" s="201">
        <v>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79">
        <v>0</v>
      </c>
      <c r="D19" s="12">
        <v>0</v>
      </c>
      <c r="E19" s="201"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79">
        <v>0</v>
      </c>
      <c r="D20" s="12">
        <v>0</v>
      </c>
      <c r="E20" s="201"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79">
        <v>0</v>
      </c>
      <c r="D21" s="12">
        <v>0</v>
      </c>
      <c r="E21" s="201"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79">
        <v>0</v>
      </c>
      <c r="D22" s="12">
        <v>0</v>
      </c>
      <c r="E22" s="201"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79">
        <v>0</v>
      </c>
      <c r="D23" s="12">
        <v>0</v>
      </c>
      <c r="E23" s="201"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79">
        <v>0</v>
      </c>
      <c r="D24" s="12">
        <v>0</v>
      </c>
      <c r="E24" s="201"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79">
        <v>0</v>
      </c>
      <c r="D25" s="12"/>
      <c r="E25" s="201"/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127">
        <v>0</v>
      </c>
      <c r="D26" s="28">
        <v>0</v>
      </c>
      <c r="E26" s="205">
        <v>0</v>
      </c>
      <c r="F26" s="159"/>
      <c r="G26" s="159"/>
      <c r="H26" s="159"/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128">
        <f>C28+C62+C88+C95+C109+C135+C172</f>
        <v>111</v>
      </c>
      <c r="D27" s="44">
        <v>0</v>
      </c>
      <c r="E27" s="203">
        <f>E28+E62+E88+E95+E109+E135+E172</f>
        <v>780000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127">
        <f>SUM(C29:C61)</f>
        <v>26</v>
      </c>
      <c r="D28" s="32">
        <v>0</v>
      </c>
      <c r="E28" s="205">
        <f>SUM(E29:E61)</f>
        <v>71000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79">
        <v>0</v>
      </c>
      <c r="D29" s="12">
        <v>0</v>
      </c>
      <c r="E29" s="201">
        <f>C29*D29</f>
        <v>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79">
        <v>0</v>
      </c>
      <c r="D30" s="12">
        <v>0</v>
      </c>
      <c r="E30" s="201">
        <f t="shared" ref="E30:E93" si="0">C30*D30</f>
        <v>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79">
        <v>0</v>
      </c>
      <c r="D31" s="12">
        <v>0</v>
      </c>
      <c r="E31" s="201">
        <f t="shared" si="0"/>
        <v>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79">
        <v>0</v>
      </c>
      <c r="D32" s="12">
        <v>0</v>
      </c>
      <c r="E32" s="201">
        <f t="shared" si="0"/>
        <v>0</v>
      </c>
      <c r="F32" s="159"/>
      <c r="G32" s="159"/>
      <c r="H32" s="159"/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79">
        <v>0</v>
      </c>
      <c r="D33" s="12">
        <v>0</v>
      </c>
      <c r="E33" s="201">
        <f t="shared" si="0"/>
        <v>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79">
        <v>0</v>
      </c>
      <c r="D34" s="12">
        <v>0</v>
      </c>
      <c r="E34" s="201">
        <f t="shared" si="0"/>
        <v>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79">
        <v>0</v>
      </c>
      <c r="D35" s="12">
        <v>0</v>
      </c>
      <c r="E35" s="201">
        <f t="shared" si="0"/>
        <v>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79">
        <v>0</v>
      </c>
      <c r="D36" s="12">
        <v>0</v>
      </c>
      <c r="E36" s="201">
        <f t="shared" si="0"/>
        <v>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79">
        <v>0</v>
      </c>
      <c r="D37" s="12">
        <v>0</v>
      </c>
      <c r="E37" s="201">
        <f t="shared" si="0"/>
        <v>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79">
        <v>3</v>
      </c>
      <c r="D38" s="12">
        <v>5000</v>
      </c>
      <c r="E38" s="201">
        <f t="shared" si="0"/>
        <v>15000</v>
      </c>
      <c r="F38" s="159"/>
      <c r="G38" s="159"/>
      <c r="H38" s="159"/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79">
        <v>10</v>
      </c>
      <c r="D39" s="12">
        <v>1500</v>
      </c>
      <c r="E39" s="201">
        <f t="shared" si="0"/>
        <v>15000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79">
        <v>10</v>
      </c>
      <c r="D40" s="12">
        <v>3000</v>
      </c>
      <c r="E40" s="201">
        <f t="shared" si="0"/>
        <v>30000</v>
      </c>
      <c r="F40" s="159"/>
      <c r="G40" s="159"/>
      <c r="H40" s="159"/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79">
        <v>0</v>
      </c>
      <c r="D41" s="12">
        <v>0</v>
      </c>
      <c r="E41" s="201">
        <f t="shared" si="0"/>
        <v>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79">
        <v>0</v>
      </c>
      <c r="D42" s="12">
        <v>0</v>
      </c>
      <c r="E42" s="201">
        <f t="shared" si="0"/>
        <v>0</v>
      </c>
      <c r="F42" s="159"/>
      <c r="G42" s="159"/>
      <c r="H42" s="159"/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79">
        <v>1</v>
      </c>
      <c r="D43" s="12">
        <v>5000</v>
      </c>
      <c r="E43" s="201">
        <f t="shared" si="0"/>
        <v>5000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79">
        <v>0</v>
      </c>
      <c r="D44" s="12">
        <v>0</v>
      </c>
      <c r="E44" s="201">
        <f t="shared" si="0"/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79">
        <v>0</v>
      </c>
      <c r="D45" s="12">
        <v>0</v>
      </c>
      <c r="E45" s="201">
        <f t="shared" si="0"/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79">
        <v>0</v>
      </c>
      <c r="D46" s="12">
        <v>0</v>
      </c>
      <c r="E46" s="201">
        <f t="shared" si="0"/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79">
        <v>0</v>
      </c>
      <c r="D47" s="12">
        <v>0</v>
      </c>
      <c r="E47" s="201">
        <f t="shared" si="0"/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79">
        <v>0</v>
      </c>
      <c r="D48" s="12">
        <v>0</v>
      </c>
      <c r="E48" s="201">
        <f t="shared" si="0"/>
        <v>0</v>
      </c>
      <c r="F48" s="159"/>
      <c r="G48" s="159"/>
      <c r="H48" s="159"/>
      <c r="I48" s="159"/>
      <c r="J48" s="159"/>
      <c r="K48" s="159"/>
    </row>
    <row r="49" spans="1:11" x14ac:dyDescent="0.25">
      <c r="A49" s="15">
        <v>1653501021</v>
      </c>
      <c r="B49" s="13" t="s">
        <v>33</v>
      </c>
      <c r="C49" s="79">
        <v>0</v>
      </c>
      <c r="D49" s="12">
        <v>0</v>
      </c>
      <c r="E49" s="201">
        <f t="shared" si="0"/>
        <v>0</v>
      </c>
      <c r="F49" s="159"/>
      <c r="G49" s="159"/>
      <c r="H49" s="159"/>
      <c r="I49" s="159"/>
      <c r="J49" s="159"/>
      <c r="K49" s="159"/>
    </row>
    <row r="50" spans="1:11" x14ac:dyDescent="0.25">
      <c r="A50" s="15">
        <v>1653501022</v>
      </c>
      <c r="B50" s="13" t="s">
        <v>34</v>
      </c>
      <c r="C50" s="79">
        <v>0</v>
      </c>
      <c r="D50" s="12">
        <v>0</v>
      </c>
      <c r="E50" s="201">
        <f t="shared" si="0"/>
        <v>0</v>
      </c>
      <c r="F50" s="159"/>
      <c r="G50" s="159"/>
      <c r="H50" s="159"/>
      <c r="I50" s="159"/>
      <c r="J50" s="159"/>
      <c r="K50" s="159"/>
    </row>
    <row r="51" spans="1:11" x14ac:dyDescent="0.25">
      <c r="A51" s="15">
        <v>1653501023</v>
      </c>
      <c r="B51" s="13" t="s">
        <v>36</v>
      </c>
      <c r="C51" s="79">
        <v>0</v>
      </c>
      <c r="D51" s="12">
        <v>0</v>
      </c>
      <c r="E51" s="201">
        <f t="shared" si="0"/>
        <v>0</v>
      </c>
      <c r="F51" s="159"/>
      <c r="G51" s="159"/>
      <c r="H51" s="159"/>
      <c r="I51" s="159"/>
      <c r="J51" s="159"/>
      <c r="K51" s="159"/>
    </row>
    <row r="52" spans="1:11" x14ac:dyDescent="0.25">
      <c r="A52" s="15">
        <v>1653501024</v>
      </c>
      <c r="B52" s="13" t="s">
        <v>37</v>
      </c>
      <c r="C52" s="79">
        <v>0</v>
      </c>
      <c r="D52" s="12">
        <v>0</v>
      </c>
      <c r="E52" s="201">
        <f t="shared" si="0"/>
        <v>0</v>
      </c>
      <c r="F52" s="159"/>
      <c r="G52" s="159"/>
      <c r="H52" s="159"/>
      <c r="I52" s="159"/>
      <c r="J52" s="159"/>
      <c r="K52" s="159"/>
    </row>
    <row r="53" spans="1:11" x14ac:dyDescent="0.25">
      <c r="A53" s="15">
        <v>1653501025</v>
      </c>
      <c r="B53" s="13" t="s">
        <v>38</v>
      </c>
      <c r="C53" s="79">
        <v>0</v>
      </c>
      <c r="D53" s="12">
        <v>0</v>
      </c>
      <c r="E53" s="201">
        <f t="shared" si="0"/>
        <v>0</v>
      </c>
      <c r="F53" s="159"/>
      <c r="G53" s="159"/>
      <c r="H53" s="159"/>
      <c r="I53" s="159"/>
      <c r="J53" s="159"/>
      <c r="K53" s="159"/>
    </row>
    <row r="54" spans="1:11" x14ac:dyDescent="0.25">
      <c r="A54" s="15">
        <v>1653501026</v>
      </c>
      <c r="B54" s="13" t="s">
        <v>39</v>
      </c>
      <c r="C54" s="79">
        <v>0</v>
      </c>
      <c r="D54" s="12">
        <v>0</v>
      </c>
      <c r="E54" s="201">
        <f t="shared" si="0"/>
        <v>0</v>
      </c>
      <c r="F54" s="159"/>
      <c r="G54" s="159"/>
      <c r="H54" s="159"/>
      <c r="I54" s="159"/>
      <c r="J54" s="159"/>
      <c r="K54" s="159"/>
    </row>
    <row r="55" spans="1:11" ht="24" x14ac:dyDescent="0.25">
      <c r="A55" s="15">
        <v>1653501027</v>
      </c>
      <c r="B55" s="13" t="s">
        <v>329</v>
      </c>
      <c r="C55" s="79">
        <v>0</v>
      </c>
      <c r="D55" s="12">
        <v>0</v>
      </c>
      <c r="E55" s="201">
        <f t="shared" si="0"/>
        <v>0</v>
      </c>
      <c r="F55" s="159"/>
      <c r="G55" s="159"/>
      <c r="H55" s="159"/>
      <c r="I55" s="159"/>
      <c r="J55" s="159"/>
      <c r="K55" s="159"/>
    </row>
    <row r="56" spans="1:11" x14ac:dyDescent="0.25">
      <c r="A56" s="15">
        <v>1653501028</v>
      </c>
      <c r="B56" s="13" t="s">
        <v>40</v>
      </c>
      <c r="C56" s="79">
        <v>2</v>
      </c>
      <c r="D56" s="12">
        <v>3000</v>
      </c>
      <c r="E56" s="201">
        <f t="shared" si="0"/>
        <v>6000</v>
      </c>
      <c r="F56" s="159"/>
      <c r="G56" s="159"/>
      <c r="H56" s="159"/>
      <c r="I56" s="159"/>
      <c r="J56" s="159"/>
      <c r="K56" s="159"/>
    </row>
    <row r="57" spans="1:11" x14ac:dyDescent="0.25">
      <c r="A57" s="15">
        <v>1653501029</v>
      </c>
      <c r="B57" s="13" t="s">
        <v>41</v>
      </c>
      <c r="C57" s="79">
        <v>0</v>
      </c>
      <c r="D57" s="12">
        <v>0</v>
      </c>
      <c r="E57" s="201">
        <f t="shared" si="0"/>
        <v>0</v>
      </c>
      <c r="F57" s="159"/>
      <c r="G57" s="159"/>
      <c r="H57" s="159"/>
      <c r="I57" s="159"/>
      <c r="J57" s="159"/>
      <c r="K57" s="159"/>
    </row>
    <row r="58" spans="1:11" x14ac:dyDescent="0.25">
      <c r="A58" s="15">
        <v>1653501030</v>
      </c>
      <c r="B58" s="13" t="s">
        <v>42</v>
      </c>
      <c r="C58" s="79">
        <v>0</v>
      </c>
      <c r="D58" s="12">
        <v>0</v>
      </c>
      <c r="E58" s="201">
        <f t="shared" si="0"/>
        <v>0</v>
      </c>
      <c r="F58" s="159"/>
      <c r="G58" s="159"/>
      <c r="H58" s="159"/>
      <c r="I58" s="159"/>
      <c r="J58" s="159"/>
      <c r="K58" s="159"/>
    </row>
    <row r="59" spans="1:11" x14ac:dyDescent="0.25">
      <c r="A59" s="15">
        <v>1653501031</v>
      </c>
      <c r="B59" s="13" t="s">
        <v>288</v>
      </c>
      <c r="C59" s="79">
        <v>0</v>
      </c>
      <c r="D59" s="12">
        <v>0</v>
      </c>
      <c r="E59" s="201">
        <f t="shared" si="0"/>
        <v>0</v>
      </c>
      <c r="F59" s="159"/>
      <c r="G59" s="159"/>
      <c r="H59" s="159"/>
      <c r="I59" s="159"/>
      <c r="J59" s="159"/>
      <c r="K59" s="159"/>
    </row>
    <row r="60" spans="1:11" x14ac:dyDescent="0.25">
      <c r="A60" s="15">
        <v>1653501032</v>
      </c>
      <c r="B60" s="13" t="s">
        <v>295</v>
      </c>
      <c r="C60" s="79">
        <v>0</v>
      </c>
      <c r="D60" s="12">
        <v>0</v>
      </c>
      <c r="E60" s="201">
        <f t="shared" si="0"/>
        <v>0</v>
      </c>
      <c r="F60" s="159"/>
      <c r="G60" s="159"/>
      <c r="H60" s="159"/>
      <c r="I60" s="159"/>
      <c r="J60" s="159"/>
      <c r="K60" s="159"/>
    </row>
    <row r="61" spans="1:11" x14ac:dyDescent="0.25">
      <c r="A61" s="15">
        <v>1653501033</v>
      </c>
      <c r="B61" s="13" t="s">
        <v>296</v>
      </c>
      <c r="C61" s="79">
        <v>0</v>
      </c>
      <c r="D61" s="12">
        <v>0</v>
      </c>
      <c r="E61" s="201">
        <f t="shared" si="0"/>
        <v>0</v>
      </c>
      <c r="F61" s="159"/>
      <c r="G61" s="159"/>
      <c r="H61" s="159"/>
      <c r="I61" s="159"/>
      <c r="J61" s="159"/>
      <c r="K61" s="159"/>
    </row>
    <row r="62" spans="1:11" ht="24" x14ac:dyDescent="0.25">
      <c r="A62" s="25" t="s">
        <v>43</v>
      </c>
      <c r="B62" s="26" t="s">
        <v>44</v>
      </c>
      <c r="C62" s="129">
        <f>SUM(C63:C87)</f>
        <v>26</v>
      </c>
      <c r="D62" s="28">
        <v>0</v>
      </c>
      <c r="E62" s="202">
        <f>SUM(E63:E87)</f>
        <v>178500</v>
      </c>
      <c r="F62" s="159"/>
      <c r="G62" s="159"/>
      <c r="H62" s="159"/>
      <c r="I62" s="159"/>
      <c r="J62" s="159"/>
      <c r="K62" s="159"/>
    </row>
    <row r="63" spans="1:11" x14ac:dyDescent="0.25">
      <c r="A63" s="15" t="s">
        <v>45</v>
      </c>
      <c r="B63" s="13" t="s">
        <v>46</v>
      </c>
      <c r="C63" s="79">
        <v>0</v>
      </c>
      <c r="D63" s="12">
        <v>0</v>
      </c>
      <c r="E63" s="201">
        <f t="shared" si="0"/>
        <v>0</v>
      </c>
      <c r="F63" s="159"/>
      <c r="G63" s="159"/>
      <c r="H63" s="159"/>
      <c r="I63" s="159"/>
      <c r="J63" s="159"/>
      <c r="K63" s="159"/>
    </row>
    <row r="64" spans="1:11" x14ac:dyDescent="0.25">
      <c r="A64" s="15" t="s">
        <v>47</v>
      </c>
      <c r="B64" s="13" t="s">
        <v>48</v>
      </c>
      <c r="C64" s="79">
        <v>9</v>
      </c>
      <c r="D64" s="12">
        <v>10000</v>
      </c>
      <c r="E64" s="201">
        <f t="shared" si="0"/>
        <v>90000</v>
      </c>
      <c r="F64" s="159"/>
      <c r="G64" s="159"/>
      <c r="H64" s="159"/>
      <c r="I64" s="159"/>
      <c r="J64" s="159"/>
      <c r="K64" s="159"/>
    </row>
    <row r="65" spans="1:11" x14ac:dyDescent="0.25">
      <c r="A65" s="15" t="s">
        <v>49</v>
      </c>
      <c r="B65" s="13" t="s">
        <v>50</v>
      </c>
      <c r="C65" s="79">
        <v>1</v>
      </c>
      <c r="D65" s="12">
        <v>10000</v>
      </c>
      <c r="E65" s="201">
        <f t="shared" si="0"/>
        <v>10000</v>
      </c>
      <c r="F65" s="159"/>
      <c r="G65" s="159"/>
      <c r="H65" s="159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79">
        <v>5</v>
      </c>
      <c r="D66" s="12">
        <v>5000</v>
      </c>
      <c r="E66" s="201">
        <f t="shared" si="0"/>
        <v>25000</v>
      </c>
      <c r="F66" s="159"/>
      <c r="G66" s="159"/>
      <c r="H66" s="159"/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79">
        <v>0</v>
      </c>
      <c r="D67" s="12">
        <v>0</v>
      </c>
      <c r="E67" s="201">
        <f t="shared" si="0"/>
        <v>0</v>
      </c>
      <c r="F67" s="159"/>
      <c r="G67" s="159"/>
      <c r="H67" s="159"/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79"/>
      <c r="D68" s="12"/>
      <c r="E68" s="201">
        <f t="shared" si="0"/>
        <v>0</v>
      </c>
      <c r="F68" s="159"/>
      <c r="G68" s="159"/>
      <c r="H68" s="159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79">
        <v>0</v>
      </c>
      <c r="D69" s="12">
        <v>0</v>
      </c>
      <c r="E69" s="201">
        <f t="shared" si="0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79">
        <v>2</v>
      </c>
      <c r="D70" s="12">
        <v>10000</v>
      </c>
      <c r="E70" s="201">
        <f t="shared" si="0"/>
        <v>20000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79">
        <v>0</v>
      </c>
      <c r="D71" s="12">
        <v>0</v>
      </c>
      <c r="E71" s="201">
        <f t="shared" si="0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79">
        <v>0</v>
      </c>
      <c r="D72" s="12">
        <v>0</v>
      </c>
      <c r="E72" s="201">
        <f t="shared" si="0"/>
        <v>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79">
        <v>0</v>
      </c>
      <c r="D73" s="12">
        <v>0</v>
      </c>
      <c r="E73" s="201">
        <f t="shared" si="0"/>
        <v>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79">
        <v>0</v>
      </c>
      <c r="D74" s="12">
        <v>0</v>
      </c>
      <c r="E74" s="201">
        <f t="shared" si="0"/>
        <v>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79">
        <v>0</v>
      </c>
      <c r="D75" s="12">
        <v>0</v>
      </c>
      <c r="E75" s="201">
        <f t="shared" si="0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79">
        <v>0</v>
      </c>
      <c r="D76" s="12">
        <v>0</v>
      </c>
      <c r="E76" s="201">
        <f t="shared" si="0"/>
        <v>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79"/>
      <c r="D77" s="12"/>
      <c r="E77" s="201">
        <f t="shared" si="0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79">
        <v>0</v>
      </c>
      <c r="D78" s="12">
        <v>0</v>
      </c>
      <c r="E78" s="201">
        <f t="shared" si="0"/>
        <v>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79">
        <v>0</v>
      </c>
      <c r="D79" s="12">
        <v>0</v>
      </c>
      <c r="E79" s="201">
        <f t="shared" si="0"/>
        <v>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79">
        <v>5</v>
      </c>
      <c r="D80" s="12">
        <v>5000</v>
      </c>
      <c r="E80" s="201">
        <f t="shared" si="0"/>
        <v>25000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79">
        <v>0</v>
      </c>
      <c r="D81" s="12">
        <v>0</v>
      </c>
      <c r="E81" s="201">
        <f t="shared" si="0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79">
        <v>3</v>
      </c>
      <c r="D82" s="12">
        <v>500</v>
      </c>
      <c r="E82" s="201">
        <f t="shared" si="0"/>
        <v>1500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79">
        <v>1</v>
      </c>
      <c r="D83" s="12">
        <v>7000</v>
      </c>
      <c r="E83" s="201">
        <f t="shared" si="0"/>
        <v>7000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79"/>
      <c r="D84" s="12"/>
      <c r="E84" s="201">
        <f t="shared" si="0"/>
        <v>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79">
        <v>0</v>
      </c>
      <c r="D85" s="12">
        <v>0</v>
      </c>
      <c r="E85" s="201">
        <f t="shared" si="0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79">
        <v>0</v>
      </c>
      <c r="D86" s="12">
        <v>0</v>
      </c>
      <c r="E86" s="201">
        <f t="shared" si="0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79">
        <v>0</v>
      </c>
      <c r="D87" s="12">
        <v>0</v>
      </c>
      <c r="E87" s="201">
        <f t="shared" si="0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129">
        <f>SUM(C89:C94)</f>
        <v>9</v>
      </c>
      <c r="D88" s="55">
        <v>0</v>
      </c>
      <c r="E88" s="202">
        <f>SUM(E89:E94)</f>
        <v>364000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79">
        <v>0</v>
      </c>
      <c r="D89" s="12">
        <v>0</v>
      </c>
      <c r="E89" s="201">
        <f t="shared" si="0"/>
        <v>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79">
        <v>3</v>
      </c>
      <c r="D90" s="12">
        <v>3000</v>
      </c>
      <c r="E90" s="201">
        <f t="shared" si="0"/>
        <v>9000</v>
      </c>
      <c r="F90" s="159">
        <v>2</v>
      </c>
      <c r="G90" s="159">
        <v>6200</v>
      </c>
      <c r="H90" s="159">
        <v>12400</v>
      </c>
      <c r="I90" s="159"/>
      <c r="J90" s="159"/>
      <c r="K90" s="159"/>
    </row>
    <row r="91" spans="1:11" x14ac:dyDescent="0.25">
      <c r="A91" s="15" t="s">
        <v>96</v>
      </c>
      <c r="B91" s="13" t="s">
        <v>97</v>
      </c>
      <c r="C91" s="79">
        <v>0</v>
      </c>
      <c r="D91" s="12">
        <v>0</v>
      </c>
      <c r="E91" s="201">
        <f t="shared" si="0"/>
        <v>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79">
        <v>5</v>
      </c>
      <c r="D92" s="12">
        <v>70000</v>
      </c>
      <c r="E92" s="201">
        <f t="shared" si="0"/>
        <v>350000</v>
      </c>
      <c r="F92" s="159"/>
      <c r="G92" s="159"/>
      <c r="H92" s="159"/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79">
        <v>1</v>
      </c>
      <c r="D93" s="12">
        <v>5000</v>
      </c>
      <c r="E93" s="201">
        <f t="shared" si="0"/>
        <v>5000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79">
        <v>0</v>
      </c>
      <c r="D94" s="12">
        <v>0</v>
      </c>
      <c r="E94" s="201">
        <f t="shared" ref="E94" si="1">C94*D94</f>
        <v>0</v>
      </c>
      <c r="F94" s="159">
        <v>1</v>
      </c>
      <c r="G94" s="159">
        <v>1310</v>
      </c>
      <c r="H94" s="159">
        <v>1310</v>
      </c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129">
        <f>SUM(C96:C108)</f>
        <v>17</v>
      </c>
      <c r="D95" s="28">
        <v>0</v>
      </c>
      <c r="E95" s="202">
        <f>SUM(E96:E108)</f>
        <v>27000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79">
        <v>0</v>
      </c>
      <c r="D96" s="12">
        <v>0</v>
      </c>
      <c r="E96" s="201">
        <f t="shared" ref="E96:E108" si="2">C96*D96</f>
        <v>0</v>
      </c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79">
        <v>0</v>
      </c>
      <c r="D97" s="12">
        <v>0</v>
      </c>
      <c r="E97" s="201">
        <f t="shared" si="2"/>
        <v>0</v>
      </c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79">
        <v>2</v>
      </c>
      <c r="D98" s="12">
        <v>6000</v>
      </c>
      <c r="E98" s="201">
        <f t="shared" si="2"/>
        <v>12000</v>
      </c>
      <c r="F98" s="159"/>
      <c r="G98" s="159"/>
      <c r="H98" s="159"/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79">
        <v>0</v>
      </c>
      <c r="D99" s="12">
        <v>0</v>
      </c>
      <c r="E99" s="201">
        <f t="shared" si="2"/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79">
        <v>15</v>
      </c>
      <c r="D100" s="12">
        <v>1000</v>
      </c>
      <c r="E100" s="201">
        <f t="shared" si="2"/>
        <v>15000</v>
      </c>
      <c r="F100" s="159"/>
      <c r="G100" s="159"/>
      <c r="H100" s="159"/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79">
        <v>0</v>
      </c>
      <c r="D101" s="12">
        <v>0</v>
      </c>
      <c r="E101" s="201">
        <f t="shared" si="2"/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79">
        <v>0</v>
      </c>
      <c r="D102" s="12">
        <v>0</v>
      </c>
      <c r="E102" s="201">
        <f t="shared" si="2"/>
        <v>0</v>
      </c>
      <c r="F102" s="159">
        <v>2</v>
      </c>
      <c r="G102" s="159">
        <f>69585+254893</f>
        <v>324478</v>
      </c>
      <c r="H102" s="159">
        <f>G102</f>
        <v>324478</v>
      </c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79"/>
      <c r="D103" s="12"/>
      <c r="E103" s="201">
        <f t="shared" si="2"/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79">
        <v>0</v>
      </c>
      <c r="D104" s="12">
        <v>0</v>
      </c>
      <c r="E104" s="201">
        <f t="shared" si="2"/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79">
        <v>0</v>
      </c>
      <c r="D105" s="12">
        <v>0</v>
      </c>
      <c r="E105" s="201">
        <f t="shared" si="2"/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79">
        <v>0</v>
      </c>
      <c r="D106" s="12">
        <v>0</v>
      </c>
      <c r="E106" s="201">
        <f t="shared" si="2"/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79">
        <v>0</v>
      </c>
      <c r="D107" s="12">
        <v>0</v>
      </c>
      <c r="E107" s="201">
        <f t="shared" si="2"/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79">
        <v>0</v>
      </c>
      <c r="D108" s="12">
        <v>0</v>
      </c>
      <c r="E108" s="201">
        <f t="shared" si="2"/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129">
        <f>SUM(C110:C134)</f>
        <v>12</v>
      </c>
      <c r="D109" s="55">
        <v>0</v>
      </c>
      <c r="E109" s="202">
        <f>SUM(E110:E134)</f>
        <v>4000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79">
        <v>0</v>
      </c>
      <c r="D110" s="12">
        <v>0</v>
      </c>
      <c r="E110" s="201">
        <f t="shared" ref="E110:E134" si="3">C110*D110</f>
        <v>0</v>
      </c>
      <c r="F110" s="159"/>
      <c r="G110" s="159"/>
      <c r="H110" s="159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79">
        <v>0</v>
      </c>
      <c r="D111" s="12">
        <v>0</v>
      </c>
      <c r="E111" s="201">
        <f t="shared" si="3"/>
        <v>0</v>
      </c>
      <c r="F111" s="159"/>
      <c r="G111" s="159"/>
      <c r="H111" s="159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79">
        <v>0</v>
      </c>
      <c r="D112" s="12">
        <v>0</v>
      </c>
      <c r="E112" s="201">
        <f t="shared" si="3"/>
        <v>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79">
        <v>0</v>
      </c>
      <c r="D113" s="12">
        <v>0</v>
      </c>
      <c r="E113" s="201">
        <f t="shared" si="3"/>
        <v>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79">
        <v>0</v>
      </c>
      <c r="D114" s="12">
        <v>0</v>
      </c>
      <c r="E114" s="201">
        <f t="shared" si="3"/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79">
        <v>0</v>
      </c>
      <c r="D115" s="12">
        <v>0</v>
      </c>
      <c r="E115" s="201">
        <f t="shared" si="3"/>
        <v>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79">
        <v>0</v>
      </c>
      <c r="D116" s="12">
        <v>0</v>
      </c>
      <c r="E116" s="201">
        <f t="shared" si="3"/>
        <v>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79">
        <v>0</v>
      </c>
      <c r="D117" s="12">
        <v>0</v>
      </c>
      <c r="E117" s="201">
        <f t="shared" si="3"/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79">
        <v>0</v>
      </c>
      <c r="D118" s="12">
        <v>0</v>
      </c>
      <c r="E118" s="201">
        <f t="shared" si="3"/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79">
        <v>0</v>
      </c>
      <c r="D119" s="12">
        <v>0</v>
      </c>
      <c r="E119" s="201">
        <f t="shared" si="3"/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79">
        <v>0</v>
      </c>
      <c r="D120" s="12">
        <v>0</v>
      </c>
      <c r="E120" s="201">
        <f t="shared" si="3"/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79">
        <v>0</v>
      </c>
      <c r="D121" s="12">
        <v>0</v>
      </c>
      <c r="E121" s="201">
        <f t="shared" si="3"/>
        <v>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79">
        <v>10</v>
      </c>
      <c r="D122" s="12">
        <v>200</v>
      </c>
      <c r="E122" s="201">
        <f t="shared" si="3"/>
        <v>2000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79">
        <v>0</v>
      </c>
      <c r="D123" s="12">
        <v>0</v>
      </c>
      <c r="E123" s="201">
        <f t="shared" si="3"/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79">
        <v>2</v>
      </c>
      <c r="D124" s="12">
        <v>1000</v>
      </c>
      <c r="E124" s="201">
        <f t="shared" si="3"/>
        <v>2000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79">
        <v>0</v>
      </c>
      <c r="D125" s="12">
        <v>0</v>
      </c>
      <c r="E125" s="201">
        <f t="shared" si="3"/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79">
        <v>0</v>
      </c>
      <c r="D126" s="12">
        <v>0</v>
      </c>
      <c r="E126" s="201">
        <f t="shared" si="3"/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79">
        <v>0</v>
      </c>
      <c r="D127" s="12">
        <v>0</v>
      </c>
      <c r="E127" s="201">
        <f t="shared" si="3"/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79">
        <v>0</v>
      </c>
      <c r="D128" s="12">
        <v>0</v>
      </c>
      <c r="E128" s="201">
        <f t="shared" si="3"/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79">
        <v>0</v>
      </c>
      <c r="D129" s="12">
        <v>0</v>
      </c>
      <c r="E129" s="201">
        <f t="shared" si="3"/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79">
        <v>0</v>
      </c>
      <c r="D130" s="12">
        <v>0</v>
      </c>
      <c r="E130" s="201">
        <f t="shared" si="3"/>
        <v>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79">
        <v>0</v>
      </c>
      <c r="D131" s="12">
        <v>0</v>
      </c>
      <c r="E131" s="201">
        <f t="shared" si="3"/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79">
        <v>0</v>
      </c>
      <c r="D132" s="12">
        <v>0</v>
      </c>
      <c r="E132" s="201">
        <f t="shared" si="3"/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79">
        <v>0</v>
      </c>
      <c r="D133" s="12">
        <v>0</v>
      </c>
      <c r="E133" s="201">
        <f t="shared" si="3"/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79">
        <v>0</v>
      </c>
      <c r="D134" s="12">
        <v>0</v>
      </c>
      <c r="E134" s="201">
        <f t="shared" si="3"/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126">
        <f>SUM(C136:C171)</f>
        <v>19</v>
      </c>
      <c r="D135" s="28"/>
      <c r="E135" s="200">
        <f>SUM(E136:E171)</f>
        <v>110500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79">
        <v>1</v>
      </c>
      <c r="D136" s="12">
        <v>12000</v>
      </c>
      <c r="E136" s="201">
        <f t="shared" ref="E136:E171" si="4">C136*D136</f>
        <v>12000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79">
        <v>2</v>
      </c>
      <c r="D137" s="12">
        <v>2000</v>
      </c>
      <c r="E137" s="201">
        <f t="shared" si="4"/>
        <v>4000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79"/>
      <c r="D138" s="12"/>
      <c r="E138" s="201">
        <f t="shared" si="4"/>
        <v>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79">
        <v>1</v>
      </c>
      <c r="D139" s="12">
        <v>10000</v>
      </c>
      <c r="E139" s="201">
        <f t="shared" si="4"/>
        <v>10000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79">
        <v>0</v>
      </c>
      <c r="D140" s="12">
        <v>0</v>
      </c>
      <c r="E140" s="201">
        <f t="shared" si="4"/>
        <v>0</v>
      </c>
      <c r="F140" s="159"/>
      <c r="G140" s="159"/>
      <c r="H140" s="159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79">
        <v>1</v>
      </c>
      <c r="D141" s="12">
        <v>4000</v>
      </c>
      <c r="E141" s="201">
        <f t="shared" si="4"/>
        <v>4000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79">
        <v>0</v>
      </c>
      <c r="D142" s="12">
        <v>0</v>
      </c>
      <c r="E142" s="201">
        <f t="shared" si="4"/>
        <v>0</v>
      </c>
      <c r="F142" s="159"/>
      <c r="G142" s="159"/>
      <c r="H142" s="159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79">
        <v>0</v>
      </c>
      <c r="D143" s="12">
        <v>0</v>
      </c>
      <c r="E143" s="201">
        <f t="shared" si="4"/>
        <v>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79">
        <v>0</v>
      </c>
      <c r="D144" s="12">
        <v>0</v>
      </c>
      <c r="E144" s="201">
        <f t="shared" si="4"/>
        <v>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79">
        <v>0</v>
      </c>
      <c r="D145" s="12">
        <v>0</v>
      </c>
      <c r="E145" s="201">
        <f t="shared" si="4"/>
        <v>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79">
        <v>1</v>
      </c>
      <c r="D146" s="12">
        <v>3000</v>
      </c>
      <c r="E146" s="201">
        <f t="shared" si="4"/>
        <v>3000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79">
        <v>0</v>
      </c>
      <c r="D147" s="12">
        <v>0</v>
      </c>
      <c r="E147" s="201">
        <f t="shared" si="4"/>
        <v>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79">
        <v>0</v>
      </c>
      <c r="D148" s="12">
        <v>0</v>
      </c>
      <c r="E148" s="201">
        <f t="shared" si="4"/>
        <v>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79">
        <v>0</v>
      </c>
      <c r="D149" s="12">
        <v>0</v>
      </c>
      <c r="E149" s="201">
        <f t="shared" si="4"/>
        <v>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79">
        <v>0</v>
      </c>
      <c r="D150" s="12">
        <v>0</v>
      </c>
      <c r="E150" s="201">
        <f t="shared" si="4"/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79">
        <v>0</v>
      </c>
      <c r="D151" s="12">
        <v>0</v>
      </c>
      <c r="E151" s="201">
        <f t="shared" si="4"/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79"/>
      <c r="D152" s="12"/>
      <c r="E152" s="201">
        <f t="shared" si="4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79">
        <v>0</v>
      </c>
      <c r="D153" s="12">
        <v>0</v>
      </c>
      <c r="E153" s="201">
        <f t="shared" si="4"/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79">
        <v>0</v>
      </c>
      <c r="D154" s="12">
        <v>0</v>
      </c>
      <c r="E154" s="201">
        <f t="shared" si="4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79">
        <v>0</v>
      </c>
      <c r="D155" s="12">
        <v>0</v>
      </c>
      <c r="E155" s="201">
        <f t="shared" si="4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79">
        <v>1</v>
      </c>
      <c r="D156" s="12">
        <v>3000</v>
      </c>
      <c r="E156" s="201">
        <f t="shared" si="4"/>
        <v>3000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79">
        <v>0</v>
      </c>
      <c r="D157" s="12">
        <v>0</v>
      </c>
      <c r="E157" s="201">
        <f t="shared" si="4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79">
        <v>0</v>
      </c>
      <c r="D158" s="12">
        <v>0</v>
      </c>
      <c r="E158" s="201">
        <f t="shared" si="4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79">
        <v>0</v>
      </c>
      <c r="D159" s="12">
        <v>0</v>
      </c>
      <c r="E159" s="201">
        <f t="shared" si="4"/>
        <v>0</v>
      </c>
      <c r="F159" s="159"/>
      <c r="G159" s="159"/>
      <c r="H159" s="159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79">
        <v>0</v>
      </c>
      <c r="D160" s="12">
        <v>0</v>
      </c>
      <c r="E160" s="201">
        <f t="shared" si="4"/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79">
        <v>2</v>
      </c>
      <c r="D161" s="12">
        <v>4000</v>
      </c>
      <c r="E161" s="201">
        <f t="shared" si="4"/>
        <v>8000</v>
      </c>
      <c r="F161" s="159"/>
      <c r="G161" s="159"/>
      <c r="H161" s="159"/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79">
        <v>2</v>
      </c>
      <c r="D162" s="12">
        <v>5000</v>
      </c>
      <c r="E162" s="201">
        <f t="shared" si="4"/>
        <v>10000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79">
        <v>0</v>
      </c>
      <c r="D163" s="12">
        <v>0</v>
      </c>
      <c r="E163" s="201">
        <f t="shared" si="4"/>
        <v>0</v>
      </c>
      <c r="F163" s="159"/>
      <c r="G163" s="159"/>
      <c r="H163" s="159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79">
        <v>3</v>
      </c>
      <c r="D164" s="12">
        <v>1500</v>
      </c>
      <c r="E164" s="201">
        <f t="shared" si="4"/>
        <v>4500</v>
      </c>
      <c r="F164" s="159">
        <v>1</v>
      </c>
      <c r="G164" s="159">
        <v>2184</v>
      </c>
      <c r="H164" s="159">
        <v>2184</v>
      </c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79">
        <v>2</v>
      </c>
      <c r="D165" s="12">
        <v>7000</v>
      </c>
      <c r="E165" s="201">
        <f t="shared" si="4"/>
        <v>14000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79">
        <v>1</v>
      </c>
      <c r="D166" s="12">
        <v>20000</v>
      </c>
      <c r="E166" s="201">
        <f t="shared" si="4"/>
        <v>20000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79">
        <v>1</v>
      </c>
      <c r="D167" s="12">
        <v>6000</v>
      </c>
      <c r="E167" s="201">
        <f t="shared" si="4"/>
        <v>6000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79">
        <v>0</v>
      </c>
      <c r="D168" s="12">
        <v>0</v>
      </c>
      <c r="E168" s="201">
        <f t="shared" si="4"/>
        <v>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79">
        <v>1</v>
      </c>
      <c r="D169" s="12">
        <v>12000</v>
      </c>
      <c r="E169" s="201">
        <f t="shared" si="4"/>
        <v>12000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79">
        <v>0</v>
      </c>
      <c r="D170" s="12">
        <v>0</v>
      </c>
      <c r="E170" s="201">
        <f t="shared" si="4"/>
        <v>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79">
        <v>0</v>
      </c>
      <c r="D171" s="12">
        <v>0</v>
      </c>
      <c r="E171" s="201">
        <f t="shared" si="4"/>
        <v>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129">
        <f>SUM(C173:C180)</f>
        <v>2</v>
      </c>
      <c r="D172" s="28">
        <v>0</v>
      </c>
      <c r="E172" s="202">
        <f>SUM(E173:E180)</f>
        <v>25000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79">
        <v>0</v>
      </c>
      <c r="D173" s="12">
        <v>0</v>
      </c>
      <c r="E173" s="201">
        <f t="shared" ref="E173:E180" si="5">C173*D173</f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79">
        <v>1</v>
      </c>
      <c r="D174" s="12">
        <v>15000</v>
      </c>
      <c r="E174" s="201">
        <f t="shared" si="5"/>
        <v>15000</v>
      </c>
      <c r="F174" s="159">
        <v>1</v>
      </c>
      <c r="G174" s="159">
        <v>13877</v>
      </c>
      <c r="H174" s="159">
        <v>13877</v>
      </c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79">
        <v>0</v>
      </c>
      <c r="D175" s="12">
        <v>0</v>
      </c>
      <c r="E175" s="201">
        <f t="shared" si="5"/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79">
        <v>0</v>
      </c>
      <c r="D176" s="12">
        <v>0</v>
      </c>
      <c r="E176" s="201">
        <f t="shared" si="5"/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79">
        <v>1</v>
      </c>
      <c r="D177" s="12">
        <v>10000</v>
      </c>
      <c r="E177" s="201">
        <f t="shared" si="5"/>
        <v>10000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79">
        <v>0</v>
      </c>
      <c r="D178" s="12">
        <v>0</v>
      </c>
      <c r="E178" s="201">
        <f t="shared" si="5"/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79">
        <v>0</v>
      </c>
      <c r="D179" s="12">
        <v>0</v>
      </c>
      <c r="E179" s="201">
        <f t="shared" si="5"/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79">
        <v>0</v>
      </c>
      <c r="D180" s="12">
        <v>0</v>
      </c>
      <c r="E180" s="201">
        <f t="shared" si="5"/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130">
        <v>0</v>
      </c>
      <c r="D181" s="35">
        <v>0</v>
      </c>
      <c r="E181" s="204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129">
        <v>0</v>
      </c>
      <c r="D182" s="28">
        <v>0</v>
      </c>
      <c r="E182" s="202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79">
        <v>0</v>
      </c>
      <c r="D183" s="12">
        <v>0</v>
      </c>
      <c r="E183" s="201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79">
        <v>0</v>
      </c>
      <c r="D184" s="12">
        <v>0</v>
      </c>
      <c r="E184" s="201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79">
        <v>0</v>
      </c>
      <c r="D185" s="12">
        <v>0</v>
      </c>
      <c r="E185" s="201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79">
        <v>0</v>
      </c>
      <c r="D186" s="12">
        <v>0</v>
      </c>
      <c r="E186" s="201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79">
        <v>0</v>
      </c>
      <c r="D187" s="12">
        <v>0</v>
      </c>
      <c r="E187" s="201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129">
        <v>0</v>
      </c>
      <c r="D188" s="57">
        <v>0</v>
      </c>
      <c r="E188" s="202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79">
        <v>0</v>
      </c>
      <c r="D189" s="12">
        <v>0</v>
      </c>
      <c r="E189" s="201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129">
        <v>0</v>
      </c>
      <c r="D190" s="57">
        <v>0</v>
      </c>
      <c r="E190" s="202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79">
        <v>0</v>
      </c>
      <c r="D191" s="12">
        <v>0</v>
      </c>
      <c r="E191" s="201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79">
        <v>0</v>
      </c>
      <c r="D192" s="12">
        <v>0</v>
      </c>
      <c r="E192" s="201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79">
        <v>0</v>
      </c>
      <c r="D193" s="12">
        <v>0</v>
      </c>
      <c r="E193" s="201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79">
        <v>0</v>
      </c>
      <c r="D194" s="12">
        <v>0</v>
      </c>
      <c r="E194" s="201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79">
        <v>0</v>
      </c>
      <c r="D195" s="12">
        <v>0</v>
      </c>
      <c r="E195" s="201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79">
        <v>0</v>
      </c>
      <c r="D196" s="12">
        <v>0</v>
      </c>
      <c r="E196" s="201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79">
        <v>0</v>
      </c>
      <c r="D197" s="12">
        <v>0</v>
      </c>
      <c r="E197" s="201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127">
        <v>0</v>
      </c>
      <c r="D198" s="32">
        <v>0</v>
      </c>
      <c r="E198" s="205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79">
        <v>0</v>
      </c>
      <c r="D199" s="12">
        <v>0</v>
      </c>
      <c r="E199" s="201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79">
        <v>0</v>
      </c>
      <c r="D200" s="12">
        <v>0</v>
      </c>
      <c r="E200" s="201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79">
        <v>0</v>
      </c>
      <c r="D201" s="12">
        <v>0</v>
      </c>
      <c r="E201" s="201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131">
        <v>0</v>
      </c>
      <c r="D202" s="59">
        <v>0</v>
      </c>
      <c r="E202" s="20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132">
        <v>0</v>
      </c>
      <c r="D203" s="48">
        <v>0</v>
      </c>
      <c r="E203" s="207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79">
        <v>0</v>
      </c>
      <c r="D204" s="12">
        <v>0</v>
      </c>
      <c r="E204" s="201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79">
        <v>0</v>
      </c>
      <c r="D205" s="12">
        <v>0</v>
      </c>
      <c r="E205" s="201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79">
        <v>0</v>
      </c>
      <c r="D206" s="12">
        <v>0</v>
      </c>
      <c r="E206" s="201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79">
        <v>0</v>
      </c>
      <c r="D207" s="12">
        <v>0</v>
      </c>
      <c r="E207" s="201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79">
        <v>0</v>
      </c>
      <c r="D208" s="12">
        <v>0</v>
      </c>
      <c r="E208" s="201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79">
        <v>0</v>
      </c>
      <c r="D209" s="12">
        <v>0</v>
      </c>
      <c r="E209" s="201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79">
        <v>0</v>
      </c>
      <c r="D210" s="12">
        <v>0</v>
      </c>
      <c r="E210" s="201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79">
        <v>0</v>
      </c>
      <c r="D211" s="12">
        <v>0</v>
      </c>
      <c r="E211" s="201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79">
        <v>0</v>
      </c>
      <c r="D212" s="12">
        <v>0</v>
      </c>
      <c r="E212" s="201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79">
        <v>0</v>
      </c>
      <c r="D213" s="12">
        <v>0</v>
      </c>
      <c r="E213" s="201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79">
        <v>0</v>
      </c>
      <c r="D214" s="12">
        <v>0</v>
      </c>
      <c r="E214" s="201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79">
        <v>0</v>
      </c>
      <c r="D215" s="12">
        <v>0</v>
      </c>
      <c r="E215" s="201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79">
        <v>0</v>
      </c>
      <c r="D216" s="12">
        <v>0</v>
      </c>
      <c r="E216" s="201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79">
        <v>0</v>
      </c>
      <c r="D217" s="12">
        <v>0</v>
      </c>
      <c r="E217" s="201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79">
        <v>0</v>
      </c>
      <c r="D218" s="12">
        <v>0</v>
      </c>
      <c r="E218" s="201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79">
        <v>0</v>
      </c>
      <c r="D219" s="12">
        <v>0</v>
      </c>
      <c r="E219" s="201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79">
        <v>0</v>
      </c>
      <c r="D220" s="12">
        <v>0</v>
      </c>
      <c r="E220" s="201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79">
        <v>0</v>
      </c>
      <c r="D221" s="12">
        <v>0</v>
      </c>
      <c r="E221" s="201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79">
        <v>0</v>
      </c>
      <c r="D222" s="12">
        <v>0</v>
      </c>
      <c r="E222" s="201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127">
        <v>0</v>
      </c>
      <c r="D223" s="32">
        <v>0</v>
      </c>
      <c r="E223" s="205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79">
        <v>0</v>
      </c>
      <c r="D224" s="12">
        <v>0</v>
      </c>
      <c r="E224" s="201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212">
        <f>C15+C27</f>
        <v>111</v>
      </c>
      <c r="D225" s="67"/>
      <c r="E225" s="208">
        <f>E15+E27</f>
        <v>780000</v>
      </c>
      <c r="F225" s="188">
        <f>SUM(F15:F224)</f>
        <v>7</v>
      </c>
      <c r="G225" s="188"/>
      <c r="H225" s="188">
        <f t="shared" ref="H225:K225" si="6">SUM(H15:H224)</f>
        <v>354249</v>
      </c>
      <c r="I225" s="188">
        <f t="shared" si="6"/>
        <v>0</v>
      </c>
      <c r="J225" s="188"/>
      <c r="K225" s="188">
        <f t="shared" si="6"/>
        <v>0</v>
      </c>
    </row>
    <row r="226" spans="1:11" x14ac:dyDescent="0.25">
      <c r="A226"/>
      <c r="F226" s="159"/>
      <c r="G226" s="159"/>
      <c r="H226" s="159"/>
      <c r="I226" s="159"/>
      <c r="J226" s="159"/>
      <c r="K226" s="159"/>
    </row>
    <row r="227" spans="1:11" ht="18.75" x14ac:dyDescent="0.3">
      <c r="A227" s="10" t="s">
        <v>355</v>
      </c>
      <c r="E227" s="10" t="s">
        <v>402</v>
      </c>
      <c r="F227" s="159"/>
      <c r="G227" s="159"/>
      <c r="H227" s="159"/>
      <c r="I227" s="159"/>
      <c r="J227" s="159"/>
      <c r="K227" s="159"/>
    </row>
    <row r="228" spans="1:11" ht="18.75" x14ac:dyDescent="0.3">
      <c r="B228" s="10"/>
      <c r="C228" s="134"/>
      <c r="D228" s="53"/>
      <c r="E228" s="52"/>
      <c r="F228" s="188"/>
      <c r="G228" s="159"/>
      <c r="H228" s="159"/>
      <c r="I228" s="159"/>
      <c r="J228" s="159"/>
      <c r="K228" s="159"/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58" fitToHeight="10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D3D8-02E1-4079-990D-81ADB781EE76}">
  <sheetPr>
    <pageSetUpPr fitToPage="1"/>
  </sheetPr>
  <dimension ref="A1:K228"/>
  <sheetViews>
    <sheetView view="pageBreakPreview" topLeftCell="A8" zoomScaleNormal="100" zoomScaleSheetLayoutView="100" workbookViewId="0">
      <selection activeCell="F225" sqref="F225:K225"/>
    </sheetView>
  </sheetViews>
  <sheetFormatPr defaultRowHeight="15" x14ac:dyDescent="0.25"/>
  <cols>
    <col min="1" max="1" width="16.7109375" style="4" customWidth="1"/>
    <col min="2" max="2" width="42.5703125" customWidth="1"/>
    <col min="3" max="3" width="15" style="4" customWidth="1"/>
    <col min="4" max="4" width="16.7109375" style="9" customWidth="1"/>
    <col min="5" max="5" width="17.5703125" style="9" customWidth="1"/>
  </cols>
  <sheetData>
    <row r="1" spans="1:11" ht="16.5" hidden="1" x14ac:dyDescent="0.25">
      <c r="A1" s="105"/>
      <c r="B1" s="106"/>
      <c r="C1" s="5"/>
      <c r="D1" s="104"/>
      <c r="E1" s="104"/>
    </row>
    <row r="2" spans="1:11" ht="16.5" hidden="1" x14ac:dyDescent="0.25">
      <c r="A2" s="105"/>
      <c r="B2" s="106"/>
      <c r="C2" s="5"/>
      <c r="D2" s="104"/>
      <c r="E2" s="104"/>
    </row>
    <row r="3" spans="1:11" ht="18" hidden="1" customHeight="1" x14ac:dyDescent="0.25">
      <c r="A3" s="102"/>
      <c r="B3" s="103"/>
      <c r="C3" s="5"/>
      <c r="D3" s="104"/>
      <c r="E3" s="104"/>
    </row>
    <row r="4" spans="1:11" ht="18" hidden="1" customHeight="1" x14ac:dyDescent="0.25">
      <c r="A4" s="102"/>
      <c r="B4" s="103"/>
      <c r="C4" s="5"/>
      <c r="D4" s="104"/>
      <c r="E4" s="104"/>
    </row>
    <row r="5" spans="1:11" ht="17.25" hidden="1" customHeight="1" x14ac:dyDescent="0.25">
      <c r="A5" s="102"/>
      <c r="B5" s="93"/>
      <c r="C5" s="5"/>
      <c r="D5" s="104"/>
      <c r="E5" s="104"/>
    </row>
    <row r="6" spans="1:11" ht="4.5" hidden="1" customHeight="1" x14ac:dyDescent="0.25">
      <c r="A6" s="1"/>
      <c r="B6" s="1"/>
      <c r="C6" s="5"/>
      <c r="D6" s="7"/>
      <c r="E6" s="8"/>
    </row>
    <row r="7" spans="1:11" ht="16.5" hidden="1" x14ac:dyDescent="0.25">
      <c r="A7" s="1"/>
      <c r="B7" s="1"/>
      <c r="C7" s="5"/>
      <c r="D7" s="104"/>
      <c r="E7" s="104"/>
    </row>
    <row r="8" spans="1:11" ht="15.75" x14ac:dyDescent="0.25">
      <c r="A8" s="1"/>
      <c r="B8" s="1"/>
      <c r="C8" s="5"/>
      <c r="D8" s="7"/>
      <c r="E8" s="7"/>
    </row>
    <row r="9" spans="1:11" ht="31.5" customHeight="1" x14ac:dyDescent="0.25">
      <c r="A9" s="237" t="s">
        <v>388</v>
      </c>
      <c r="B9" s="237"/>
      <c r="C9" s="237"/>
      <c r="D9" s="237"/>
      <c r="E9" s="237"/>
    </row>
    <row r="10" spans="1:11" ht="15" customHeight="1" x14ac:dyDescent="0.25">
      <c r="A10" s="237" t="s">
        <v>380</v>
      </c>
      <c r="B10" s="237"/>
      <c r="C10" s="237"/>
      <c r="D10" s="237"/>
      <c r="E10" s="237"/>
    </row>
    <row r="11" spans="1:11" ht="15.75" x14ac:dyDescent="0.25">
      <c r="A11" s="38"/>
      <c r="B11" s="38"/>
      <c r="C11" s="38"/>
      <c r="D11" s="108"/>
      <c r="E11" s="108"/>
    </row>
    <row r="12" spans="1:11" ht="15.75" x14ac:dyDescent="0.25">
      <c r="A12" s="2"/>
      <c r="B12" s="2"/>
      <c r="C12" s="3"/>
      <c r="D12" s="6"/>
      <c r="E12" s="18" t="s">
        <v>341</v>
      </c>
      <c r="F12" s="50" t="s">
        <v>406</v>
      </c>
      <c r="G12" s="50"/>
      <c r="H12" s="50"/>
      <c r="I12" s="50" t="s">
        <v>408</v>
      </c>
      <c r="J12" s="50"/>
    </row>
    <row r="13" spans="1:11" ht="63" x14ac:dyDescent="0.25">
      <c r="A13" s="19" t="s">
        <v>342</v>
      </c>
      <c r="B13" s="19" t="s">
        <v>343</v>
      </c>
      <c r="C13" s="20" t="s">
        <v>344</v>
      </c>
      <c r="D13" s="21" t="s">
        <v>345</v>
      </c>
      <c r="E13" s="22" t="s">
        <v>346</v>
      </c>
      <c r="F13" s="193" t="s">
        <v>344</v>
      </c>
      <c r="G13" s="193" t="s">
        <v>345</v>
      </c>
      <c r="H13" s="193" t="s">
        <v>346</v>
      </c>
      <c r="I13" s="193" t="s">
        <v>344</v>
      </c>
      <c r="J13" s="193" t="s">
        <v>345</v>
      </c>
      <c r="K13" s="193" t="s">
        <v>346</v>
      </c>
    </row>
    <row r="14" spans="1:11" ht="15.75" x14ac:dyDescent="0.25">
      <c r="A14" s="23" t="s">
        <v>0</v>
      </c>
      <c r="B14" s="23" t="s">
        <v>1</v>
      </c>
      <c r="C14" s="24">
        <v>3</v>
      </c>
      <c r="D14" s="109">
        <v>4</v>
      </c>
      <c r="E14" s="109">
        <v>5</v>
      </c>
      <c r="F14" s="159"/>
      <c r="G14" s="159"/>
      <c r="H14" s="159"/>
      <c r="I14" s="159"/>
      <c r="J14" s="159"/>
      <c r="K14" s="159"/>
    </row>
    <row r="15" spans="1:11" x14ac:dyDescent="0.25">
      <c r="A15" s="41" t="s">
        <v>2</v>
      </c>
      <c r="B15" s="42" t="s">
        <v>3</v>
      </c>
      <c r="C15" s="44">
        <v>0</v>
      </c>
      <c r="D15" s="43"/>
      <c r="E15" s="44">
        <v>0</v>
      </c>
      <c r="F15" s="159"/>
      <c r="G15" s="159"/>
      <c r="H15" s="159"/>
      <c r="I15" s="159"/>
      <c r="J15" s="159"/>
      <c r="K15" s="159"/>
    </row>
    <row r="16" spans="1:11" x14ac:dyDescent="0.25">
      <c r="A16" s="25" t="s">
        <v>4</v>
      </c>
      <c r="B16" s="26" t="s">
        <v>5</v>
      </c>
      <c r="C16" s="27">
        <v>0</v>
      </c>
      <c r="D16" s="28">
        <v>0</v>
      </c>
      <c r="E16" s="28">
        <v>0</v>
      </c>
      <c r="F16" s="159"/>
      <c r="G16" s="159"/>
      <c r="H16" s="159"/>
      <c r="I16" s="159"/>
      <c r="J16" s="159"/>
      <c r="K16" s="159"/>
    </row>
    <row r="17" spans="1:11" x14ac:dyDescent="0.25">
      <c r="A17" s="15">
        <v>16529</v>
      </c>
      <c r="B17" s="40" t="s">
        <v>6</v>
      </c>
      <c r="C17" s="11">
        <v>0</v>
      </c>
      <c r="D17" s="12">
        <v>0</v>
      </c>
      <c r="E17" s="16">
        <v>0</v>
      </c>
      <c r="F17" s="159"/>
      <c r="G17" s="159"/>
      <c r="H17" s="159"/>
      <c r="I17" s="159"/>
      <c r="J17" s="159"/>
      <c r="K17" s="159"/>
    </row>
    <row r="18" spans="1:11" x14ac:dyDescent="0.25">
      <c r="A18" s="15">
        <v>16529</v>
      </c>
      <c r="B18" s="40" t="s">
        <v>7</v>
      </c>
      <c r="C18" s="11">
        <v>0</v>
      </c>
      <c r="D18" s="12">
        <v>0</v>
      </c>
      <c r="E18" s="16">
        <v>0</v>
      </c>
      <c r="F18" s="159"/>
      <c r="G18" s="159"/>
      <c r="H18" s="159"/>
      <c r="I18" s="159"/>
      <c r="J18" s="159"/>
      <c r="K18" s="159"/>
    </row>
    <row r="19" spans="1:11" x14ac:dyDescent="0.25">
      <c r="A19" s="15">
        <v>16529</v>
      </c>
      <c r="B19" s="40" t="s">
        <v>11</v>
      </c>
      <c r="C19" s="11">
        <v>0</v>
      </c>
      <c r="D19" s="12">
        <v>0</v>
      </c>
      <c r="E19" s="16">
        <v>0</v>
      </c>
      <c r="F19" s="159"/>
      <c r="G19" s="159"/>
      <c r="H19" s="159"/>
      <c r="I19" s="159"/>
      <c r="J19" s="159"/>
      <c r="K19" s="159"/>
    </row>
    <row r="20" spans="1:11" x14ac:dyDescent="0.25">
      <c r="A20" s="15">
        <v>16529</v>
      </c>
      <c r="B20" s="40" t="s">
        <v>8</v>
      </c>
      <c r="C20" s="11">
        <v>0</v>
      </c>
      <c r="D20" s="12">
        <v>0</v>
      </c>
      <c r="E20" s="16">
        <v>0</v>
      </c>
      <c r="F20" s="159"/>
      <c r="G20" s="159"/>
      <c r="H20" s="159"/>
      <c r="I20" s="159"/>
      <c r="J20" s="159"/>
      <c r="K20" s="159"/>
    </row>
    <row r="21" spans="1:11" x14ac:dyDescent="0.25">
      <c r="A21" s="15">
        <v>16529</v>
      </c>
      <c r="B21" s="40" t="s">
        <v>9</v>
      </c>
      <c r="C21" s="11">
        <v>0</v>
      </c>
      <c r="D21" s="12">
        <v>0</v>
      </c>
      <c r="E21" s="16">
        <v>0</v>
      </c>
      <c r="F21" s="159"/>
      <c r="G21" s="159"/>
      <c r="H21" s="159"/>
      <c r="I21" s="159"/>
      <c r="J21" s="159"/>
      <c r="K21" s="159"/>
    </row>
    <row r="22" spans="1:11" x14ac:dyDescent="0.25">
      <c r="A22" s="15">
        <v>16529</v>
      </c>
      <c r="B22" s="39" t="s">
        <v>292</v>
      </c>
      <c r="C22" s="11">
        <v>0</v>
      </c>
      <c r="D22" s="12">
        <v>0</v>
      </c>
      <c r="E22" s="16">
        <v>0</v>
      </c>
      <c r="F22" s="159"/>
      <c r="G22" s="159"/>
      <c r="H22" s="159"/>
      <c r="I22" s="159"/>
      <c r="J22" s="159"/>
      <c r="K22" s="159"/>
    </row>
    <row r="23" spans="1:11" x14ac:dyDescent="0.25">
      <c r="A23" s="15">
        <v>16529</v>
      </c>
      <c r="B23" s="40" t="s">
        <v>10</v>
      </c>
      <c r="C23" s="11">
        <v>0</v>
      </c>
      <c r="D23" s="12">
        <v>0</v>
      </c>
      <c r="E23" s="16">
        <v>0</v>
      </c>
      <c r="F23" s="159"/>
      <c r="G23" s="159"/>
      <c r="H23" s="159"/>
      <c r="I23" s="159"/>
      <c r="J23" s="159"/>
      <c r="K23" s="159"/>
    </row>
    <row r="24" spans="1:11" x14ac:dyDescent="0.25">
      <c r="A24" s="15">
        <v>16529</v>
      </c>
      <c r="B24" s="13" t="s">
        <v>294</v>
      </c>
      <c r="C24" s="11">
        <v>0</v>
      </c>
      <c r="D24" s="12">
        <v>0</v>
      </c>
      <c r="E24" s="16">
        <v>0</v>
      </c>
      <c r="F24" s="159"/>
      <c r="G24" s="159"/>
      <c r="H24" s="159"/>
      <c r="I24" s="159"/>
      <c r="J24" s="159"/>
      <c r="K24" s="159"/>
    </row>
    <row r="25" spans="1:11" x14ac:dyDescent="0.25">
      <c r="A25" s="15">
        <v>16529</v>
      </c>
      <c r="B25" s="40" t="s">
        <v>326</v>
      </c>
      <c r="C25" s="11">
        <v>0</v>
      </c>
      <c r="D25" s="12"/>
      <c r="E25" s="16"/>
      <c r="F25" s="159"/>
      <c r="G25" s="159"/>
      <c r="H25" s="159"/>
      <c r="I25" s="159"/>
      <c r="J25" s="159"/>
      <c r="K25" s="159"/>
    </row>
    <row r="26" spans="1:11" x14ac:dyDescent="0.25">
      <c r="A26" s="25">
        <v>1652902</v>
      </c>
      <c r="B26" s="54" t="s">
        <v>327</v>
      </c>
      <c r="C26" s="31">
        <v>0</v>
      </c>
      <c r="D26" s="28">
        <v>0</v>
      </c>
      <c r="E26" s="46">
        <v>0</v>
      </c>
      <c r="F26" s="159"/>
      <c r="G26" s="159"/>
      <c r="H26" s="159"/>
      <c r="I26" s="159"/>
      <c r="J26" s="159"/>
      <c r="K26" s="159"/>
    </row>
    <row r="27" spans="1:11" ht="25.5" x14ac:dyDescent="0.25">
      <c r="A27" s="41" t="s">
        <v>12</v>
      </c>
      <c r="B27" s="42" t="s">
        <v>13</v>
      </c>
      <c r="C27" s="63">
        <f>C28+C62+C88+C95+C109+C135+C172</f>
        <v>45</v>
      </c>
      <c r="D27" s="43">
        <v>0</v>
      </c>
      <c r="E27" s="110">
        <f>E28+E62+E88+E95+E109+E135+E172</f>
        <v>218800</v>
      </c>
      <c r="F27" s="159"/>
      <c r="G27" s="159"/>
      <c r="H27" s="159"/>
      <c r="I27" s="159"/>
      <c r="J27" s="159"/>
      <c r="K27" s="159"/>
    </row>
    <row r="28" spans="1:11" x14ac:dyDescent="0.25">
      <c r="A28" s="25">
        <v>1653501</v>
      </c>
      <c r="B28" s="26" t="s">
        <v>14</v>
      </c>
      <c r="C28" s="29">
        <f>SUM(C29:C61)</f>
        <v>8</v>
      </c>
      <c r="D28" s="28">
        <v>0</v>
      </c>
      <c r="E28" s="55">
        <f>SUM(E29:E61)</f>
        <v>16000</v>
      </c>
      <c r="F28" s="159"/>
      <c r="G28" s="159"/>
      <c r="H28" s="159"/>
      <c r="I28" s="159"/>
      <c r="J28" s="159"/>
      <c r="K28" s="159"/>
    </row>
    <row r="29" spans="1:11" x14ac:dyDescent="0.25">
      <c r="A29" s="15">
        <v>1653501001</v>
      </c>
      <c r="B29" s="13" t="s">
        <v>15</v>
      </c>
      <c r="C29" s="11">
        <v>0</v>
      </c>
      <c r="D29" s="12">
        <v>0</v>
      </c>
      <c r="E29" s="16">
        <v>0</v>
      </c>
      <c r="F29" s="159"/>
      <c r="G29" s="159"/>
      <c r="H29" s="159"/>
      <c r="I29" s="159"/>
      <c r="J29" s="159"/>
      <c r="K29" s="159"/>
    </row>
    <row r="30" spans="1:11" x14ac:dyDescent="0.25">
      <c r="A30" s="15">
        <v>1653501002</v>
      </c>
      <c r="B30" s="13" t="s">
        <v>16</v>
      </c>
      <c r="C30" s="11">
        <v>0</v>
      </c>
      <c r="D30" s="12">
        <v>0</v>
      </c>
      <c r="E30" s="16">
        <v>0</v>
      </c>
      <c r="F30" s="159"/>
      <c r="G30" s="159"/>
      <c r="H30" s="159"/>
      <c r="I30" s="159"/>
      <c r="J30" s="159"/>
      <c r="K30" s="159"/>
    </row>
    <row r="31" spans="1:11" x14ac:dyDescent="0.25">
      <c r="A31" s="15">
        <v>1653501003</v>
      </c>
      <c r="B31" s="13" t="s">
        <v>17</v>
      </c>
      <c r="C31" s="11">
        <v>0</v>
      </c>
      <c r="D31" s="12">
        <v>0</v>
      </c>
      <c r="E31" s="16">
        <v>0</v>
      </c>
      <c r="F31" s="159"/>
      <c r="G31" s="159"/>
      <c r="H31" s="159"/>
      <c r="I31" s="159"/>
      <c r="J31" s="159"/>
      <c r="K31" s="159"/>
    </row>
    <row r="32" spans="1:11" x14ac:dyDescent="0.25">
      <c r="A32" s="15">
        <v>1653501004</v>
      </c>
      <c r="B32" s="13" t="s">
        <v>18</v>
      </c>
      <c r="C32" s="11">
        <v>0</v>
      </c>
      <c r="D32" s="12">
        <v>0</v>
      </c>
      <c r="E32" s="16">
        <v>0</v>
      </c>
      <c r="F32" s="159"/>
      <c r="G32" s="159"/>
      <c r="H32" s="159"/>
      <c r="I32" s="159"/>
      <c r="J32" s="159"/>
      <c r="K32" s="159"/>
    </row>
    <row r="33" spans="1:11" x14ac:dyDescent="0.25">
      <c r="A33" s="15">
        <v>1653501005</v>
      </c>
      <c r="B33" s="13" t="s">
        <v>328</v>
      </c>
      <c r="C33" s="11">
        <v>4</v>
      </c>
      <c r="D33" s="12">
        <v>1500</v>
      </c>
      <c r="E33" s="16">
        <f>C33*D33</f>
        <v>6000</v>
      </c>
      <c r="F33" s="159"/>
      <c r="G33" s="159"/>
      <c r="H33" s="159"/>
      <c r="I33" s="159"/>
      <c r="J33" s="159"/>
      <c r="K33" s="159"/>
    </row>
    <row r="34" spans="1:11" x14ac:dyDescent="0.25">
      <c r="A34" s="15">
        <v>1653501006</v>
      </c>
      <c r="B34" s="13" t="s">
        <v>19</v>
      </c>
      <c r="C34" s="11">
        <v>0</v>
      </c>
      <c r="D34" s="12">
        <v>0</v>
      </c>
      <c r="E34" s="16">
        <v>0</v>
      </c>
      <c r="F34" s="159"/>
      <c r="G34" s="159"/>
      <c r="H34" s="159"/>
      <c r="I34" s="159"/>
      <c r="J34" s="159"/>
      <c r="K34" s="159"/>
    </row>
    <row r="35" spans="1:11" x14ac:dyDescent="0.25">
      <c r="A35" s="15">
        <v>1653501007</v>
      </c>
      <c r="B35" s="13" t="s">
        <v>20</v>
      </c>
      <c r="C35" s="11">
        <v>4</v>
      </c>
      <c r="D35" s="12">
        <v>2500</v>
      </c>
      <c r="E35" s="16">
        <f>C35*D35</f>
        <v>10000</v>
      </c>
      <c r="F35" s="159"/>
      <c r="G35" s="159"/>
      <c r="H35" s="159"/>
      <c r="I35" s="159"/>
      <c r="J35" s="159"/>
      <c r="K35" s="159"/>
    </row>
    <row r="36" spans="1:11" x14ac:dyDescent="0.25">
      <c r="A36" s="15">
        <v>1653501008</v>
      </c>
      <c r="B36" s="13" t="s">
        <v>21</v>
      </c>
      <c r="C36" s="11">
        <v>0</v>
      </c>
      <c r="D36" s="12">
        <v>0</v>
      </c>
      <c r="E36" s="16">
        <v>0</v>
      </c>
      <c r="F36" s="159"/>
      <c r="G36" s="159"/>
      <c r="H36" s="159"/>
      <c r="I36" s="159"/>
      <c r="J36" s="159"/>
      <c r="K36" s="159"/>
    </row>
    <row r="37" spans="1:11" x14ac:dyDescent="0.25">
      <c r="A37" s="15">
        <v>1653501009</v>
      </c>
      <c r="B37" s="13" t="s">
        <v>276</v>
      </c>
      <c r="C37" s="11">
        <v>0</v>
      </c>
      <c r="D37" s="12">
        <v>0</v>
      </c>
      <c r="E37" s="16">
        <v>0</v>
      </c>
      <c r="F37" s="159"/>
      <c r="G37" s="159"/>
      <c r="H37" s="159"/>
      <c r="I37" s="159"/>
      <c r="J37" s="159"/>
      <c r="K37" s="159"/>
    </row>
    <row r="38" spans="1:11" x14ac:dyDescent="0.25">
      <c r="A38" s="15">
        <v>1653501010</v>
      </c>
      <c r="B38" s="13" t="s">
        <v>22</v>
      </c>
      <c r="C38" s="11">
        <v>0</v>
      </c>
      <c r="D38" s="12">
        <v>0</v>
      </c>
      <c r="E38" s="16">
        <v>0</v>
      </c>
      <c r="F38" s="159"/>
      <c r="G38" s="159"/>
      <c r="H38" s="159"/>
      <c r="I38" s="159"/>
      <c r="J38" s="159"/>
      <c r="K38" s="159"/>
    </row>
    <row r="39" spans="1:11" x14ac:dyDescent="0.25">
      <c r="A39" s="15">
        <v>1653501011</v>
      </c>
      <c r="B39" s="13" t="s">
        <v>23</v>
      </c>
      <c r="C39" s="11">
        <v>0</v>
      </c>
      <c r="D39" s="12">
        <v>0</v>
      </c>
      <c r="E39" s="16">
        <v>0</v>
      </c>
      <c r="F39" s="159"/>
      <c r="G39" s="159"/>
      <c r="H39" s="159"/>
      <c r="I39" s="159"/>
      <c r="J39" s="159"/>
      <c r="K39" s="159"/>
    </row>
    <row r="40" spans="1:11" x14ac:dyDescent="0.25">
      <c r="A40" s="15">
        <v>1653501012</v>
      </c>
      <c r="B40" s="13" t="s">
        <v>24</v>
      </c>
      <c r="C40" s="11">
        <v>0</v>
      </c>
      <c r="D40" s="12">
        <v>0</v>
      </c>
      <c r="E40" s="16">
        <v>0</v>
      </c>
      <c r="F40" s="159"/>
      <c r="G40" s="159"/>
      <c r="H40" s="159"/>
      <c r="I40" s="159"/>
      <c r="J40" s="159"/>
      <c r="K40" s="159"/>
    </row>
    <row r="41" spans="1:11" x14ac:dyDescent="0.25">
      <c r="A41" s="15">
        <v>1653501013</v>
      </c>
      <c r="B41" s="13" t="s">
        <v>25</v>
      </c>
      <c r="C41" s="11">
        <v>0</v>
      </c>
      <c r="D41" s="12">
        <v>0</v>
      </c>
      <c r="E41" s="16">
        <v>0</v>
      </c>
      <c r="F41" s="159"/>
      <c r="G41" s="159"/>
      <c r="H41" s="159"/>
      <c r="I41" s="159"/>
      <c r="J41" s="159"/>
      <c r="K41" s="159"/>
    </row>
    <row r="42" spans="1:11" x14ac:dyDescent="0.25">
      <c r="A42" s="15">
        <v>1653501014</v>
      </c>
      <c r="B42" s="13" t="s">
        <v>26</v>
      </c>
      <c r="C42" s="11">
        <v>0</v>
      </c>
      <c r="D42" s="12">
        <v>0</v>
      </c>
      <c r="E42" s="16">
        <v>0</v>
      </c>
      <c r="F42" s="159"/>
      <c r="G42" s="159"/>
      <c r="H42" s="159"/>
      <c r="I42" s="159"/>
      <c r="J42" s="159"/>
      <c r="K42" s="159"/>
    </row>
    <row r="43" spans="1:11" x14ac:dyDescent="0.25">
      <c r="A43" s="15">
        <v>1653501015</v>
      </c>
      <c r="B43" s="13" t="s">
        <v>27</v>
      </c>
      <c r="C43" s="11">
        <v>0</v>
      </c>
      <c r="D43" s="12">
        <v>0</v>
      </c>
      <c r="E43" s="16">
        <v>0</v>
      </c>
      <c r="F43" s="159"/>
      <c r="G43" s="159"/>
      <c r="H43" s="159"/>
      <c r="I43" s="159"/>
      <c r="J43" s="159"/>
      <c r="K43" s="159"/>
    </row>
    <row r="44" spans="1:11" x14ac:dyDescent="0.25">
      <c r="A44" s="15">
        <v>1653501016</v>
      </c>
      <c r="B44" s="13" t="s">
        <v>28</v>
      </c>
      <c r="C44" s="11">
        <v>0</v>
      </c>
      <c r="D44" s="12">
        <v>0</v>
      </c>
      <c r="E44" s="16">
        <v>0</v>
      </c>
      <c r="F44" s="159"/>
      <c r="G44" s="159"/>
      <c r="H44" s="159"/>
      <c r="I44" s="159"/>
      <c r="J44" s="159"/>
      <c r="K44" s="159"/>
    </row>
    <row r="45" spans="1:11" x14ac:dyDescent="0.25">
      <c r="A45" s="15">
        <v>1653501017</v>
      </c>
      <c r="B45" s="13" t="s">
        <v>29</v>
      </c>
      <c r="C45" s="11">
        <v>0</v>
      </c>
      <c r="D45" s="12">
        <v>0</v>
      </c>
      <c r="E45" s="16">
        <v>0</v>
      </c>
      <c r="F45" s="159"/>
      <c r="G45" s="159"/>
      <c r="H45" s="159"/>
      <c r="I45" s="159"/>
      <c r="J45" s="159"/>
      <c r="K45" s="159"/>
    </row>
    <row r="46" spans="1:11" x14ac:dyDescent="0.25">
      <c r="A46" s="15">
        <v>1653501018</v>
      </c>
      <c r="B46" s="13" t="s">
        <v>30</v>
      </c>
      <c r="C46" s="11">
        <v>0</v>
      </c>
      <c r="D46" s="12">
        <v>0</v>
      </c>
      <c r="E46" s="16">
        <v>0</v>
      </c>
      <c r="F46" s="159"/>
      <c r="G46" s="159"/>
      <c r="H46" s="159"/>
      <c r="I46" s="159"/>
      <c r="J46" s="159"/>
      <c r="K46" s="159"/>
    </row>
    <row r="47" spans="1:11" x14ac:dyDescent="0.25">
      <c r="A47" s="15">
        <v>1653501019</v>
      </c>
      <c r="B47" s="13" t="s">
        <v>31</v>
      </c>
      <c r="C47" s="11">
        <v>0</v>
      </c>
      <c r="D47" s="12">
        <v>0</v>
      </c>
      <c r="E47" s="16">
        <v>0</v>
      </c>
      <c r="F47" s="159"/>
      <c r="G47" s="159"/>
      <c r="H47" s="159"/>
      <c r="I47" s="159"/>
      <c r="J47" s="159"/>
      <c r="K47" s="159"/>
    </row>
    <row r="48" spans="1:11" x14ac:dyDescent="0.25">
      <c r="A48" s="15">
        <v>1653501020</v>
      </c>
      <c r="B48" s="13" t="s">
        <v>32</v>
      </c>
      <c r="C48" s="11">
        <v>0</v>
      </c>
      <c r="D48" s="12">
        <v>0</v>
      </c>
      <c r="E48" s="16">
        <v>0</v>
      </c>
      <c r="F48" s="159"/>
      <c r="G48" s="159"/>
      <c r="H48" s="159"/>
      <c r="I48" s="159"/>
      <c r="J48" s="159"/>
      <c r="K48" s="159"/>
    </row>
    <row r="49" spans="1:11" x14ac:dyDescent="0.25">
      <c r="A49" s="15">
        <v>1653501021</v>
      </c>
      <c r="B49" s="13" t="s">
        <v>33</v>
      </c>
      <c r="C49" s="11">
        <v>0</v>
      </c>
      <c r="D49" s="12">
        <v>0</v>
      </c>
      <c r="E49" s="16">
        <v>0</v>
      </c>
      <c r="F49" s="159"/>
      <c r="G49" s="159"/>
      <c r="H49" s="159"/>
      <c r="I49" s="159"/>
      <c r="J49" s="159"/>
      <c r="K49" s="159"/>
    </row>
    <row r="50" spans="1:11" x14ac:dyDescent="0.25">
      <c r="A50" s="15">
        <v>1653501022</v>
      </c>
      <c r="B50" s="13" t="s">
        <v>34</v>
      </c>
      <c r="C50" s="11">
        <v>0</v>
      </c>
      <c r="D50" s="12">
        <v>0</v>
      </c>
      <c r="E50" s="16">
        <v>0</v>
      </c>
      <c r="F50" s="159"/>
      <c r="G50" s="159"/>
      <c r="H50" s="159"/>
      <c r="I50" s="159"/>
      <c r="J50" s="159"/>
      <c r="K50" s="159"/>
    </row>
    <row r="51" spans="1:11" x14ac:dyDescent="0.25">
      <c r="A51" s="15">
        <v>1653501023</v>
      </c>
      <c r="B51" s="13" t="s">
        <v>36</v>
      </c>
      <c r="C51" s="11">
        <v>0</v>
      </c>
      <c r="D51" s="12">
        <v>0</v>
      </c>
      <c r="E51" s="16">
        <v>0</v>
      </c>
      <c r="F51" s="159"/>
      <c r="G51" s="159"/>
      <c r="H51" s="159"/>
      <c r="I51" s="159"/>
      <c r="J51" s="159"/>
      <c r="K51" s="159"/>
    </row>
    <row r="52" spans="1:11" x14ac:dyDescent="0.25">
      <c r="A52" s="15">
        <v>1653501024</v>
      </c>
      <c r="B52" s="13" t="s">
        <v>37</v>
      </c>
      <c r="C52" s="11">
        <v>0</v>
      </c>
      <c r="D52" s="12">
        <v>0</v>
      </c>
      <c r="E52" s="16">
        <v>0</v>
      </c>
      <c r="F52" s="159"/>
      <c r="G52" s="159"/>
      <c r="H52" s="159"/>
      <c r="I52" s="159"/>
      <c r="J52" s="159"/>
      <c r="K52" s="159"/>
    </row>
    <row r="53" spans="1:11" x14ac:dyDescent="0.25">
      <c r="A53" s="15">
        <v>1653501025</v>
      </c>
      <c r="B53" s="13" t="s">
        <v>38</v>
      </c>
      <c r="C53" s="11">
        <v>0</v>
      </c>
      <c r="D53" s="12">
        <v>0</v>
      </c>
      <c r="E53" s="16">
        <v>0</v>
      </c>
      <c r="F53" s="159"/>
      <c r="G53" s="159"/>
      <c r="H53" s="159"/>
      <c r="I53" s="159"/>
      <c r="J53" s="159"/>
      <c r="K53" s="159"/>
    </row>
    <row r="54" spans="1:11" x14ac:dyDescent="0.25">
      <c r="A54" s="15">
        <v>1653501026</v>
      </c>
      <c r="B54" s="13" t="s">
        <v>39</v>
      </c>
      <c r="C54" s="11">
        <v>0</v>
      </c>
      <c r="D54" s="12">
        <v>0</v>
      </c>
      <c r="E54" s="16">
        <v>0</v>
      </c>
      <c r="F54" s="159"/>
      <c r="G54" s="159"/>
      <c r="H54" s="159"/>
      <c r="I54" s="159"/>
      <c r="J54" s="159"/>
      <c r="K54" s="159"/>
    </row>
    <row r="55" spans="1:11" ht="24" x14ac:dyDescent="0.25">
      <c r="A55" s="15">
        <v>1653501027</v>
      </c>
      <c r="B55" s="13" t="s">
        <v>329</v>
      </c>
      <c r="C55" s="11">
        <v>0</v>
      </c>
      <c r="D55" s="12">
        <v>0</v>
      </c>
      <c r="E55" s="16">
        <v>0</v>
      </c>
      <c r="F55" s="159"/>
      <c r="G55" s="159"/>
      <c r="H55" s="159"/>
      <c r="I55" s="159"/>
      <c r="J55" s="159"/>
      <c r="K55" s="159"/>
    </row>
    <row r="56" spans="1:11" x14ac:dyDescent="0.25">
      <c r="A56" s="15">
        <v>1653501028</v>
      </c>
      <c r="B56" s="13" t="s">
        <v>40</v>
      </c>
      <c r="C56" s="11">
        <v>0</v>
      </c>
      <c r="D56" s="12">
        <v>0</v>
      </c>
      <c r="E56" s="16">
        <v>0</v>
      </c>
      <c r="F56" s="159"/>
      <c r="G56" s="159"/>
      <c r="H56" s="159"/>
      <c r="I56" s="159"/>
      <c r="J56" s="159"/>
      <c r="K56" s="159"/>
    </row>
    <row r="57" spans="1:11" x14ac:dyDescent="0.25">
      <c r="A57" s="15">
        <v>1653501029</v>
      </c>
      <c r="B57" s="13" t="s">
        <v>41</v>
      </c>
      <c r="C57" s="11">
        <v>0</v>
      </c>
      <c r="D57" s="12">
        <v>0</v>
      </c>
      <c r="E57" s="16">
        <v>0</v>
      </c>
      <c r="F57" s="159"/>
      <c r="G57" s="159"/>
      <c r="H57" s="159"/>
      <c r="I57" s="159"/>
      <c r="J57" s="159"/>
      <c r="K57" s="159"/>
    </row>
    <row r="58" spans="1:11" x14ac:dyDescent="0.25">
      <c r="A58" s="15">
        <v>1653501030</v>
      </c>
      <c r="B58" s="13" t="s">
        <v>42</v>
      </c>
      <c r="C58" s="11">
        <v>0</v>
      </c>
      <c r="D58" s="12">
        <v>0</v>
      </c>
      <c r="E58" s="16">
        <v>0</v>
      </c>
      <c r="F58" s="159"/>
      <c r="G58" s="159"/>
      <c r="H58" s="159"/>
      <c r="I58" s="159"/>
      <c r="J58" s="159"/>
      <c r="K58" s="159"/>
    </row>
    <row r="59" spans="1:11" x14ac:dyDescent="0.25">
      <c r="A59" s="15">
        <v>1653501031</v>
      </c>
      <c r="B59" s="13" t="s">
        <v>288</v>
      </c>
      <c r="C59" s="11">
        <v>0</v>
      </c>
      <c r="D59" s="12">
        <v>0</v>
      </c>
      <c r="E59" s="16">
        <v>0</v>
      </c>
      <c r="F59" s="159"/>
      <c r="G59" s="159"/>
      <c r="H59" s="159"/>
      <c r="I59" s="159"/>
      <c r="J59" s="159"/>
      <c r="K59" s="159"/>
    </row>
    <row r="60" spans="1:11" x14ac:dyDescent="0.25">
      <c r="A60" s="15">
        <v>1653501032</v>
      </c>
      <c r="B60" s="13" t="s">
        <v>295</v>
      </c>
      <c r="C60" s="11">
        <v>0</v>
      </c>
      <c r="D60" s="12">
        <v>0</v>
      </c>
      <c r="E60" s="16">
        <v>0</v>
      </c>
      <c r="F60" s="159"/>
      <c r="G60" s="159"/>
      <c r="H60" s="159"/>
      <c r="I60" s="159"/>
      <c r="J60" s="159"/>
      <c r="K60" s="159"/>
    </row>
    <row r="61" spans="1:11" x14ac:dyDescent="0.25">
      <c r="A61" s="15">
        <v>1653501033</v>
      </c>
      <c r="B61" s="13" t="s">
        <v>296</v>
      </c>
      <c r="C61" s="11">
        <v>0</v>
      </c>
      <c r="D61" s="12">
        <v>0</v>
      </c>
      <c r="E61" s="16">
        <v>0</v>
      </c>
      <c r="F61" s="159"/>
      <c r="G61" s="159"/>
      <c r="H61" s="159"/>
      <c r="I61" s="159"/>
      <c r="J61" s="159"/>
      <c r="K61" s="159"/>
    </row>
    <row r="62" spans="1:11" ht="24" x14ac:dyDescent="0.25">
      <c r="A62" s="25" t="s">
        <v>43</v>
      </c>
      <c r="B62" s="26" t="s">
        <v>44</v>
      </c>
      <c r="C62" s="29">
        <f>SUM(C63:C87)</f>
        <v>20</v>
      </c>
      <c r="D62" s="28">
        <v>0</v>
      </c>
      <c r="E62" s="55">
        <f>SUM(E63:E87)</f>
        <v>143800</v>
      </c>
      <c r="F62" s="159"/>
      <c r="G62" s="159"/>
      <c r="H62" s="159"/>
      <c r="I62" s="159"/>
      <c r="J62" s="159"/>
      <c r="K62" s="159"/>
    </row>
    <row r="63" spans="1:11" x14ac:dyDescent="0.25">
      <c r="A63" s="15" t="s">
        <v>45</v>
      </c>
      <c r="B63" s="13" t="s">
        <v>46</v>
      </c>
      <c r="C63" s="12">
        <v>5</v>
      </c>
      <c r="D63" s="14">
        <v>4000</v>
      </c>
      <c r="E63" s="16">
        <f>C63*D63</f>
        <v>20000</v>
      </c>
      <c r="F63" s="159"/>
      <c r="G63" s="159"/>
      <c r="H63" s="159"/>
      <c r="I63" s="159"/>
      <c r="J63" s="159"/>
      <c r="K63" s="159"/>
    </row>
    <row r="64" spans="1:11" x14ac:dyDescent="0.25">
      <c r="A64" s="15" t="s">
        <v>47</v>
      </c>
      <c r="B64" s="13" t="s">
        <v>48</v>
      </c>
      <c r="C64" s="12">
        <v>0</v>
      </c>
      <c r="D64" s="14"/>
      <c r="E64" s="16">
        <f t="shared" ref="E64:E87" si="0">C64*D64</f>
        <v>0</v>
      </c>
      <c r="F64" s="159"/>
      <c r="G64" s="159"/>
      <c r="H64" s="159"/>
      <c r="I64" s="159"/>
      <c r="J64" s="159"/>
      <c r="K64" s="159"/>
    </row>
    <row r="65" spans="1:11" x14ac:dyDescent="0.25">
      <c r="A65" s="15" t="s">
        <v>49</v>
      </c>
      <c r="B65" s="13" t="s">
        <v>50</v>
      </c>
      <c r="C65" s="12">
        <v>2</v>
      </c>
      <c r="D65" s="14">
        <v>15000</v>
      </c>
      <c r="E65" s="16">
        <f t="shared" si="0"/>
        <v>30000</v>
      </c>
      <c r="F65" s="159"/>
      <c r="G65" s="159"/>
      <c r="H65" s="159"/>
      <c r="I65" s="159"/>
      <c r="J65" s="159"/>
      <c r="K65" s="159"/>
    </row>
    <row r="66" spans="1:11" x14ac:dyDescent="0.25">
      <c r="A66" s="15" t="s">
        <v>51</v>
      </c>
      <c r="B66" s="13" t="s">
        <v>52</v>
      </c>
      <c r="C66" s="12">
        <v>8</v>
      </c>
      <c r="D66" s="14">
        <v>8600</v>
      </c>
      <c r="E66" s="16">
        <f t="shared" si="0"/>
        <v>68800</v>
      </c>
      <c r="F66" s="159"/>
      <c r="G66" s="159"/>
      <c r="H66" s="159"/>
      <c r="I66" s="159"/>
      <c r="J66" s="159"/>
      <c r="K66" s="159"/>
    </row>
    <row r="67" spans="1:11" x14ac:dyDescent="0.25">
      <c r="A67" s="15" t="s">
        <v>53</v>
      </c>
      <c r="B67" s="13" t="s">
        <v>54</v>
      </c>
      <c r="C67" s="12">
        <v>0</v>
      </c>
      <c r="D67" s="14"/>
      <c r="E67" s="16">
        <f t="shared" si="0"/>
        <v>0</v>
      </c>
      <c r="F67" s="159"/>
      <c r="G67" s="159"/>
      <c r="H67" s="159"/>
      <c r="I67" s="159"/>
      <c r="J67" s="159"/>
      <c r="K67" s="159"/>
    </row>
    <row r="68" spans="1:11" x14ac:dyDescent="0.25">
      <c r="A68" s="15" t="s">
        <v>55</v>
      </c>
      <c r="B68" s="13" t="s">
        <v>56</v>
      </c>
      <c r="C68" s="12">
        <v>0</v>
      </c>
      <c r="D68" s="14"/>
      <c r="E68" s="16">
        <f t="shared" si="0"/>
        <v>0</v>
      </c>
      <c r="F68" s="159"/>
      <c r="G68" s="159"/>
      <c r="H68" s="159"/>
      <c r="I68" s="159"/>
      <c r="J68" s="159"/>
      <c r="K68" s="159"/>
    </row>
    <row r="69" spans="1:11" x14ac:dyDescent="0.25">
      <c r="A69" s="15" t="s">
        <v>57</v>
      </c>
      <c r="B69" s="13" t="s">
        <v>58</v>
      </c>
      <c r="C69" s="12">
        <v>0</v>
      </c>
      <c r="D69" s="14"/>
      <c r="E69" s="16">
        <f t="shared" si="0"/>
        <v>0</v>
      </c>
      <c r="F69" s="159"/>
      <c r="G69" s="159"/>
      <c r="H69" s="159"/>
      <c r="I69" s="159"/>
      <c r="J69" s="159"/>
      <c r="K69" s="159"/>
    </row>
    <row r="70" spans="1:11" x14ac:dyDescent="0.25">
      <c r="A70" s="15" t="s">
        <v>59</v>
      </c>
      <c r="B70" s="13" t="s">
        <v>60</v>
      </c>
      <c r="C70" s="12">
        <v>5</v>
      </c>
      <c r="D70" s="14">
        <v>5000</v>
      </c>
      <c r="E70" s="16">
        <f t="shared" si="0"/>
        <v>25000</v>
      </c>
      <c r="F70" s="159"/>
      <c r="G70" s="159"/>
      <c r="H70" s="159"/>
      <c r="I70" s="159"/>
      <c r="J70" s="159"/>
      <c r="K70" s="159"/>
    </row>
    <row r="71" spans="1:11" x14ac:dyDescent="0.25">
      <c r="A71" s="15" t="s">
        <v>61</v>
      </c>
      <c r="B71" s="13" t="s">
        <v>62</v>
      </c>
      <c r="C71" s="12">
        <v>0</v>
      </c>
      <c r="D71" s="14"/>
      <c r="E71" s="16">
        <f t="shared" si="0"/>
        <v>0</v>
      </c>
      <c r="F71" s="159"/>
      <c r="G71" s="159"/>
      <c r="H71" s="159"/>
      <c r="I71" s="159"/>
      <c r="J71" s="159"/>
      <c r="K71" s="159"/>
    </row>
    <row r="72" spans="1:11" x14ac:dyDescent="0.25">
      <c r="A72" s="15" t="s">
        <v>63</v>
      </c>
      <c r="B72" s="13" t="s">
        <v>64</v>
      </c>
      <c r="C72" s="12">
        <v>0</v>
      </c>
      <c r="D72" s="14"/>
      <c r="E72" s="16">
        <f t="shared" si="0"/>
        <v>0</v>
      </c>
      <c r="F72" s="159"/>
      <c r="G72" s="159"/>
      <c r="H72" s="159"/>
      <c r="I72" s="159"/>
      <c r="J72" s="159"/>
      <c r="K72" s="159"/>
    </row>
    <row r="73" spans="1:11" x14ac:dyDescent="0.25">
      <c r="A73" s="15" t="s">
        <v>65</v>
      </c>
      <c r="B73" s="13" t="s">
        <v>66</v>
      </c>
      <c r="C73" s="12">
        <v>0</v>
      </c>
      <c r="D73" s="14"/>
      <c r="E73" s="16">
        <f t="shared" si="0"/>
        <v>0</v>
      </c>
      <c r="F73" s="159"/>
      <c r="G73" s="159"/>
      <c r="H73" s="159"/>
      <c r="I73" s="159"/>
      <c r="J73" s="159"/>
      <c r="K73" s="159"/>
    </row>
    <row r="74" spans="1:11" x14ac:dyDescent="0.25">
      <c r="A74" s="15" t="s">
        <v>67</v>
      </c>
      <c r="B74" s="13" t="s">
        <v>68</v>
      </c>
      <c r="C74" s="12">
        <v>0</v>
      </c>
      <c r="D74" s="14"/>
      <c r="E74" s="16">
        <f t="shared" si="0"/>
        <v>0</v>
      </c>
      <c r="F74" s="159"/>
      <c r="G74" s="159"/>
      <c r="H74" s="159"/>
      <c r="I74" s="159"/>
      <c r="J74" s="159"/>
      <c r="K74" s="159"/>
    </row>
    <row r="75" spans="1:11" x14ac:dyDescent="0.25">
      <c r="A75" s="15" t="s">
        <v>69</v>
      </c>
      <c r="B75" s="13" t="s">
        <v>70</v>
      </c>
      <c r="C75" s="12"/>
      <c r="D75" s="14"/>
      <c r="E75" s="16">
        <f t="shared" si="0"/>
        <v>0</v>
      </c>
      <c r="F75" s="159"/>
      <c r="G75" s="159"/>
      <c r="H75" s="159"/>
      <c r="I75" s="159"/>
      <c r="J75" s="159"/>
      <c r="K75" s="159"/>
    </row>
    <row r="76" spans="1:11" x14ac:dyDescent="0.25">
      <c r="A76" s="15" t="s">
        <v>71</v>
      </c>
      <c r="B76" s="13" t="s">
        <v>72</v>
      </c>
      <c r="C76" s="12">
        <v>0</v>
      </c>
      <c r="D76" s="14"/>
      <c r="E76" s="16">
        <f t="shared" si="0"/>
        <v>0</v>
      </c>
      <c r="F76" s="159"/>
      <c r="G76" s="159"/>
      <c r="H76" s="159"/>
      <c r="I76" s="159"/>
      <c r="J76" s="159"/>
      <c r="K76" s="159"/>
    </row>
    <row r="77" spans="1:11" x14ac:dyDescent="0.25">
      <c r="A77" s="15" t="s">
        <v>73</v>
      </c>
      <c r="B77" s="13" t="s">
        <v>74</v>
      </c>
      <c r="C77" s="12">
        <v>0</v>
      </c>
      <c r="D77" s="14"/>
      <c r="E77" s="16">
        <f t="shared" si="0"/>
        <v>0</v>
      </c>
      <c r="F77" s="159"/>
      <c r="G77" s="159"/>
      <c r="H77" s="159"/>
      <c r="I77" s="159"/>
      <c r="J77" s="159"/>
      <c r="K77" s="159"/>
    </row>
    <row r="78" spans="1:11" x14ac:dyDescent="0.25">
      <c r="A78" s="15" t="s">
        <v>75</v>
      </c>
      <c r="B78" s="13" t="s">
        <v>76</v>
      </c>
      <c r="C78" s="12">
        <v>0</v>
      </c>
      <c r="D78" s="14"/>
      <c r="E78" s="16">
        <f t="shared" si="0"/>
        <v>0</v>
      </c>
      <c r="F78" s="159"/>
      <c r="G78" s="159"/>
      <c r="H78" s="159"/>
      <c r="I78" s="159"/>
      <c r="J78" s="159"/>
      <c r="K78" s="159"/>
    </row>
    <row r="79" spans="1:11" x14ac:dyDescent="0.25">
      <c r="A79" s="15" t="s">
        <v>77</v>
      </c>
      <c r="B79" s="13" t="s">
        <v>331</v>
      </c>
      <c r="C79" s="12">
        <v>0</v>
      </c>
      <c r="D79" s="14"/>
      <c r="E79" s="16">
        <f t="shared" si="0"/>
        <v>0</v>
      </c>
      <c r="F79" s="159"/>
      <c r="G79" s="159"/>
      <c r="H79" s="159"/>
      <c r="I79" s="159"/>
      <c r="J79" s="159"/>
      <c r="K79" s="159"/>
    </row>
    <row r="80" spans="1:11" x14ac:dyDescent="0.25">
      <c r="A80" s="15" t="s">
        <v>78</v>
      </c>
      <c r="B80" s="13" t="s">
        <v>79</v>
      </c>
      <c r="C80" s="12">
        <v>0</v>
      </c>
      <c r="D80" s="14"/>
      <c r="E80" s="16">
        <f t="shared" si="0"/>
        <v>0</v>
      </c>
      <c r="F80" s="159"/>
      <c r="G80" s="159"/>
      <c r="H80" s="159"/>
      <c r="I80" s="159"/>
      <c r="J80" s="159"/>
      <c r="K80" s="159"/>
    </row>
    <row r="81" spans="1:11" x14ac:dyDescent="0.25">
      <c r="A81" s="15" t="s">
        <v>80</v>
      </c>
      <c r="B81" s="13" t="s">
        <v>81</v>
      </c>
      <c r="C81" s="12">
        <v>0</v>
      </c>
      <c r="D81" s="14"/>
      <c r="E81" s="16">
        <f t="shared" si="0"/>
        <v>0</v>
      </c>
      <c r="F81" s="159"/>
      <c r="G81" s="159"/>
      <c r="H81" s="159"/>
      <c r="I81" s="159"/>
      <c r="J81" s="159"/>
      <c r="K81" s="159"/>
    </row>
    <row r="82" spans="1:11" x14ac:dyDescent="0.25">
      <c r="A82" s="15" t="s">
        <v>82</v>
      </c>
      <c r="B82" s="13" t="s">
        <v>83</v>
      </c>
      <c r="C82" s="12">
        <v>0</v>
      </c>
      <c r="D82" s="14"/>
      <c r="E82" s="16">
        <f t="shared" si="0"/>
        <v>0</v>
      </c>
      <c r="F82" s="159"/>
      <c r="G82" s="159"/>
      <c r="H82" s="159"/>
      <c r="I82" s="159"/>
      <c r="J82" s="159"/>
      <c r="K82" s="159"/>
    </row>
    <row r="83" spans="1:11" x14ac:dyDescent="0.25">
      <c r="A83" s="15" t="s">
        <v>84</v>
      </c>
      <c r="B83" s="13" t="s">
        <v>85</v>
      </c>
      <c r="C83" s="12">
        <v>0</v>
      </c>
      <c r="D83" s="14"/>
      <c r="E83" s="16">
        <f t="shared" si="0"/>
        <v>0</v>
      </c>
      <c r="F83" s="159"/>
      <c r="G83" s="159"/>
      <c r="H83" s="159"/>
      <c r="I83" s="159"/>
      <c r="J83" s="159"/>
      <c r="K83" s="159"/>
    </row>
    <row r="84" spans="1:11" ht="24" x14ac:dyDescent="0.25">
      <c r="A84" s="15" t="s">
        <v>86</v>
      </c>
      <c r="B84" s="13" t="s">
        <v>277</v>
      </c>
      <c r="C84" s="12">
        <v>0</v>
      </c>
      <c r="D84" s="14"/>
      <c r="E84" s="16">
        <f t="shared" si="0"/>
        <v>0</v>
      </c>
      <c r="F84" s="159"/>
      <c r="G84" s="159"/>
      <c r="H84" s="159"/>
      <c r="I84" s="159"/>
      <c r="J84" s="159"/>
      <c r="K84" s="159"/>
    </row>
    <row r="85" spans="1:11" x14ac:dyDescent="0.25">
      <c r="A85" s="15" t="s">
        <v>87</v>
      </c>
      <c r="B85" s="13" t="s">
        <v>278</v>
      </c>
      <c r="C85" s="12">
        <v>0</v>
      </c>
      <c r="D85" s="14"/>
      <c r="E85" s="16">
        <f t="shared" si="0"/>
        <v>0</v>
      </c>
      <c r="F85" s="159"/>
      <c r="G85" s="159"/>
      <c r="H85" s="159"/>
      <c r="I85" s="159"/>
      <c r="J85" s="159"/>
      <c r="K85" s="159"/>
    </row>
    <row r="86" spans="1:11" x14ac:dyDescent="0.25">
      <c r="A86" s="15" t="s">
        <v>88</v>
      </c>
      <c r="B86" s="13" t="s">
        <v>330</v>
      </c>
      <c r="C86" s="12">
        <v>0</v>
      </c>
      <c r="D86" s="14"/>
      <c r="E86" s="16">
        <f t="shared" si="0"/>
        <v>0</v>
      </c>
      <c r="F86" s="159"/>
      <c r="G86" s="159"/>
      <c r="H86" s="159"/>
      <c r="I86" s="159"/>
      <c r="J86" s="159"/>
      <c r="K86" s="159"/>
    </row>
    <row r="87" spans="1:11" ht="24" x14ac:dyDescent="0.25">
      <c r="A87" s="15" t="s">
        <v>89</v>
      </c>
      <c r="B87" s="13" t="s">
        <v>299</v>
      </c>
      <c r="C87" s="12">
        <v>0</v>
      </c>
      <c r="D87" s="14"/>
      <c r="E87" s="16">
        <f t="shared" si="0"/>
        <v>0</v>
      </c>
      <c r="F87" s="159"/>
      <c r="G87" s="159"/>
      <c r="H87" s="159"/>
      <c r="I87" s="159"/>
      <c r="J87" s="159"/>
      <c r="K87" s="159"/>
    </row>
    <row r="88" spans="1:11" x14ac:dyDescent="0.25">
      <c r="A88" s="25" t="s">
        <v>90</v>
      </c>
      <c r="B88" s="26" t="s">
        <v>91</v>
      </c>
      <c r="C88" s="29">
        <v>0</v>
      </c>
      <c r="D88" s="55">
        <v>0</v>
      </c>
      <c r="E88" s="55">
        <v>0</v>
      </c>
      <c r="F88" s="159"/>
      <c r="G88" s="159"/>
      <c r="H88" s="159"/>
      <c r="I88" s="159"/>
      <c r="J88" s="159"/>
      <c r="K88" s="159"/>
    </row>
    <row r="89" spans="1:11" x14ac:dyDescent="0.25">
      <c r="A89" s="15" t="s">
        <v>92</v>
      </c>
      <c r="B89" s="13" t="s">
        <v>93</v>
      </c>
      <c r="C89" s="11">
        <v>0</v>
      </c>
      <c r="D89" s="12">
        <v>0</v>
      </c>
      <c r="E89" s="16">
        <v>0</v>
      </c>
      <c r="F89" s="159"/>
      <c r="G89" s="159"/>
      <c r="H89" s="159"/>
      <c r="I89" s="159"/>
      <c r="J89" s="159"/>
      <c r="K89" s="159"/>
    </row>
    <row r="90" spans="1:11" x14ac:dyDescent="0.25">
      <c r="A90" s="15" t="s">
        <v>94</v>
      </c>
      <c r="B90" s="13" t="s">
        <v>95</v>
      </c>
      <c r="C90" s="11">
        <v>0</v>
      </c>
      <c r="D90" s="12">
        <v>0</v>
      </c>
      <c r="E90" s="16">
        <v>0</v>
      </c>
      <c r="F90" s="159"/>
      <c r="G90" s="159"/>
      <c r="H90" s="159"/>
      <c r="I90" s="159"/>
      <c r="J90" s="159"/>
      <c r="K90" s="159"/>
    </row>
    <row r="91" spans="1:11" x14ac:dyDescent="0.25">
      <c r="A91" s="15" t="s">
        <v>96</v>
      </c>
      <c r="B91" s="13" t="s">
        <v>97</v>
      </c>
      <c r="C91" s="11">
        <v>0</v>
      </c>
      <c r="D91" s="12">
        <v>0</v>
      </c>
      <c r="E91" s="16">
        <v>0</v>
      </c>
      <c r="F91" s="159"/>
      <c r="G91" s="159"/>
      <c r="H91" s="159"/>
      <c r="I91" s="159"/>
      <c r="J91" s="159"/>
      <c r="K91" s="159"/>
    </row>
    <row r="92" spans="1:11" x14ac:dyDescent="0.25">
      <c r="A92" s="15" t="s">
        <v>98</v>
      </c>
      <c r="B92" s="13" t="s">
        <v>99</v>
      </c>
      <c r="C92" s="11">
        <v>0</v>
      </c>
      <c r="D92" s="12">
        <v>0</v>
      </c>
      <c r="E92" s="16">
        <v>0</v>
      </c>
      <c r="F92" s="159"/>
      <c r="G92" s="159"/>
      <c r="H92" s="159"/>
      <c r="I92" s="159"/>
      <c r="J92" s="159"/>
      <c r="K92" s="159"/>
    </row>
    <row r="93" spans="1:11" x14ac:dyDescent="0.25">
      <c r="A93" s="15" t="s">
        <v>100</v>
      </c>
      <c r="B93" s="13" t="s">
        <v>101</v>
      </c>
      <c r="C93" s="11">
        <v>0</v>
      </c>
      <c r="D93" s="12">
        <v>0</v>
      </c>
      <c r="E93" s="16">
        <v>0</v>
      </c>
      <c r="F93" s="159"/>
      <c r="G93" s="159"/>
      <c r="H93" s="159"/>
      <c r="I93" s="159"/>
      <c r="J93" s="159"/>
      <c r="K93" s="159"/>
    </row>
    <row r="94" spans="1:11" x14ac:dyDescent="0.25">
      <c r="A94" s="15" t="s">
        <v>102</v>
      </c>
      <c r="B94" s="13" t="s">
        <v>103</v>
      </c>
      <c r="C94" s="11">
        <v>0</v>
      </c>
      <c r="D94" s="12">
        <v>0</v>
      </c>
      <c r="E94" s="16">
        <v>0</v>
      </c>
      <c r="F94" s="159"/>
      <c r="G94" s="159"/>
      <c r="H94" s="159"/>
      <c r="I94" s="159"/>
      <c r="J94" s="159"/>
      <c r="K94" s="159"/>
    </row>
    <row r="95" spans="1:11" x14ac:dyDescent="0.25">
      <c r="A95" s="25" t="s">
        <v>104</v>
      </c>
      <c r="B95" s="26" t="s">
        <v>105</v>
      </c>
      <c r="C95" s="29">
        <v>0</v>
      </c>
      <c r="D95" s="28">
        <v>0</v>
      </c>
      <c r="E95" s="55">
        <v>0</v>
      </c>
      <c r="F95" s="159"/>
      <c r="G95" s="159"/>
      <c r="H95" s="159"/>
      <c r="I95" s="159"/>
      <c r="J95" s="159"/>
      <c r="K95" s="159"/>
    </row>
    <row r="96" spans="1:11" x14ac:dyDescent="0.25">
      <c r="A96" s="15" t="s">
        <v>106</v>
      </c>
      <c r="B96" s="13" t="s">
        <v>107</v>
      </c>
      <c r="C96" s="11">
        <v>0</v>
      </c>
      <c r="D96" s="12">
        <v>0</v>
      </c>
      <c r="E96" s="16">
        <v>0</v>
      </c>
      <c r="F96" s="159"/>
      <c r="G96" s="159"/>
      <c r="H96" s="159"/>
      <c r="I96" s="159"/>
      <c r="J96" s="159"/>
      <c r="K96" s="159"/>
    </row>
    <row r="97" spans="1:11" x14ac:dyDescent="0.25">
      <c r="A97" s="15" t="s">
        <v>108</v>
      </c>
      <c r="B97" s="13" t="s">
        <v>279</v>
      </c>
      <c r="C97" s="11">
        <v>0</v>
      </c>
      <c r="D97" s="12">
        <v>0</v>
      </c>
      <c r="E97" s="16">
        <v>0</v>
      </c>
      <c r="F97" s="159"/>
      <c r="G97" s="159"/>
      <c r="H97" s="159"/>
      <c r="I97" s="159"/>
      <c r="J97" s="159"/>
      <c r="K97" s="159"/>
    </row>
    <row r="98" spans="1:11" x14ac:dyDescent="0.25">
      <c r="A98" s="15" t="s">
        <v>109</v>
      </c>
      <c r="B98" s="13" t="s">
        <v>110</v>
      </c>
      <c r="C98" s="11">
        <v>0</v>
      </c>
      <c r="D98" s="12">
        <v>0</v>
      </c>
      <c r="E98" s="16">
        <v>0</v>
      </c>
      <c r="F98" s="159"/>
      <c r="G98" s="159"/>
      <c r="H98" s="159"/>
      <c r="I98" s="159"/>
      <c r="J98" s="159"/>
      <c r="K98" s="159"/>
    </row>
    <row r="99" spans="1:11" x14ac:dyDescent="0.25">
      <c r="A99" s="15" t="s">
        <v>111</v>
      </c>
      <c r="B99" s="13" t="s">
        <v>112</v>
      </c>
      <c r="C99" s="11">
        <v>0</v>
      </c>
      <c r="D99" s="12">
        <v>0</v>
      </c>
      <c r="E99" s="16">
        <v>0</v>
      </c>
      <c r="F99" s="159"/>
      <c r="G99" s="159"/>
      <c r="H99" s="159"/>
      <c r="I99" s="159"/>
      <c r="J99" s="159"/>
      <c r="K99" s="159"/>
    </row>
    <row r="100" spans="1:11" x14ac:dyDescent="0.25">
      <c r="A100" s="15" t="s">
        <v>113</v>
      </c>
      <c r="B100" s="13" t="s">
        <v>114</v>
      </c>
      <c r="C100" s="11">
        <v>0</v>
      </c>
      <c r="D100" s="12">
        <v>0</v>
      </c>
      <c r="E100" s="16">
        <v>0</v>
      </c>
      <c r="F100" s="159"/>
      <c r="G100" s="159"/>
      <c r="H100" s="159"/>
      <c r="I100" s="159"/>
      <c r="J100" s="159"/>
      <c r="K100" s="159"/>
    </row>
    <row r="101" spans="1:11" x14ac:dyDescent="0.25">
      <c r="A101" s="15" t="s">
        <v>115</v>
      </c>
      <c r="B101" s="13" t="s">
        <v>280</v>
      </c>
      <c r="C101" s="11">
        <v>0</v>
      </c>
      <c r="D101" s="12">
        <v>0</v>
      </c>
      <c r="E101" s="16">
        <v>0</v>
      </c>
      <c r="F101" s="159"/>
      <c r="G101" s="159"/>
      <c r="H101" s="159"/>
      <c r="I101" s="159"/>
      <c r="J101" s="159"/>
      <c r="K101" s="159"/>
    </row>
    <row r="102" spans="1:11" x14ac:dyDescent="0.25">
      <c r="A102" s="15" t="s">
        <v>116</v>
      </c>
      <c r="B102" s="13" t="s">
        <v>333</v>
      </c>
      <c r="C102" s="11">
        <v>0</v>
      </c>
      <c r="D102" s="12">
        <v>0</v>
      </c>
      <c r="E102" s="16">
        <v>0</v>
      </c>
      <c r="F102" s="159"/>
      <c r="G102" s="159"/>
      <c r="H102" s="159"/>
      <c r="I102" s="159"/>
      <c r="J102" s="159"/>
      <c r="K102" s="159"/>
    </row>
    <row r="103" spans="1:11" ht="18.75" customHeight="1" x14ac:dyDescent="0.25">
      <c r="A103" s="15" t="s">
        <v>300</v>
      </c>
      <c r="B103" s="13" t="s">
        <v>332</v>
      </c>
      <c r="C103" s="11">
        <v>0</v>
      </c>
      <c r="D103" s="12">
        <v>0</v>
      </c>
      <c r="E103" s="16">
        <v>0</v>
      </c>
      <c r="F103" s="159"/>
      <c r="G103" s="159"/>
      <c r="H103" s="159"/>
      <c r="I103" s="159"/>
      <c r="J103" s="159"/>
      <c r="K103" s="159"/>
    </row>
    <row r="104" spans="1:11" x14ac:dyDescent="0.25">
      <c r="A104" s="15" t="s">
        <v>301</v>
      </c>
      <c r="B104" s="13" t="s">
        <v>305</v>
      </c>
      <c r="C104" s="11">
        <v>0</v>
      </c>
      <c r="D104" s="12">
        <v>0</v>
      </c>
      <c r="E104" s="16">
        <v>0</v>
      </c>
      <c r="F104" s="159"/>
      <c r="G104" s="159"/>
      <c r="H104" s="159"/>
      <c r="I104" s="159"/>
      <c r="J104" s="159"/>
      <c r="K104" s="159"/>
    </row>
    <row r="105" spans="1:11" x14ac:dyDescent="0.25">
      <c r="A105" s="15" t="s">
        <v>302</v>
      </c>
      <c r="B105" s="13" t="s">
        <v>307</v>
      </c>
      <c r="C105" s="11">
        <v>0</v>
      </c>
      <c r="D105" s="12">
        <v>0</v>
      </c>
      <c r="E105" s="16">
        <v>0</v>
      </c>
      <c r="F105" s="159"/>
      <c r="G105" s="159"/>
      <c r="H105" s="159"/>
      <c r="I105" s="159"/>
      <c r="J105" s="159"/>
      <c r="K105" s="159"/>
    </row>
    <row r="106" spans="1:11" x14ac:dyDescent="0.25">
      <c r="A106" s="15" t="s">
        <v>303</v>
      </c>
      <c r="B106" s="13" t="s">
        <v>308</v>
      </c>
      <c r="C106" s="11">
        <v>0</v>
      </c>
      <c r="D106" s="12">
        <v>0</v>
      </c>
      <c r="E106" s="16">
        <v>0</v>
      </c>
      <c r="F106" s="159"/>
      <c r="G106" s="159"/>
      <c r="H106" s="159"/>
      <c r="I106" s="159"/>
      <c r="J106" s="159"/>
      <c r="K106" s="159"/>
    </row>
    <row r="107" spans="1:11" x14ac:dyDescent="0.25">
      <c r="A107" s="15" t="s">
        <v>304</v>
      </c>
      <c r="B107" s="13" t="s">
        <v>309</v>
      </c>
      <c r="C107" s="11">
        <v>0</v>
      </c>
      <c r="D107" s="12">
        <v>0</v>
      </c>
      <c r="E107" s="16">
        <v>0</v>
      </c>
      <c r="F107" s="159"/>
      <c r="G107" s="159"/>
      <c r="H107" s="159"/>
      <c r="I107" s="159"/>
      <c r="J107" s="159"/>
      <c r="K107" s="159"/>
    </row>
    <row r="108" spans="1:11" x14ac:dyDescent="0.25">
      <c r="A108" s="15" t="s">
        <v>306</v>
      </c>
      <c r="B108" s="13" t="s">
        <v>310</v>
      </c>
      <c r="C108" s="11">
        <v>0</v>
      </c>
      <c r="D108" s="12">
        <v>0</v>
      </c>
      <c r="E108" s="16">
        <v>0</v>
      </c>
      <c r="F108" s="159"/>
      <c r="G108" s="159"/>
      <c r="H108" s="159"/>
      <c r="I108" s="159"/>
      <c r="J108" s="159"/>
      <c r="K108" s="159"/>
    </row>
    <row r="109" spans="1:11" x14ac:dyDescent="0.25">
      <c r="A109" s="25" t="s">
        <v>117</v>
      </c>
      <c r="B109" s="26" t="s">
        <v>118</v>
      </c>
      <c r="C109" s="29">
        <v>0</v>
      </c>
      <c r="D109" s="55">
        <v>0</v>
      </c>
      <c r="E109" s="55">
        <v>0</v>
      </c>
      <c r="F109" s="159"/>
      <c r="G109" s="159"/>
      <c r="H109" s="159"/>
      <c r="I109" s="159"/>
      <c r="J109" s="159"/>
      <c r="K109" s="159"/>
    </row>
    <row r="110" spans="1:11" ht="24" x14ac:dyDescent="0.25">
      <c r="A110" s="15" t="s">
        <v>119</v>
      </c>
      <c r="B110" s="13" t="s">
        <v>120</v>
      </c>
      <c r="C110" s="11">
        <v>0</v>
      </c>
      <c r="D110" s="12">
        <v>0</v>
      </c>
      <c r="E110" s="16">
        <v>0</v>
      </c>
      <c r="F110" s="159"/>
      <c r="G110" s="159"/>
      <c r="H110" s="159"/>
      <c r="I110" s="159"/>
      <c r="J110" s="159"/>
      <c r="K110" s="159"/>
    </row>
    <row r="111" spans="1:11" x14ac:dyDescent="0.25">
      <c r="A111" s="15" t="s">
        <v>121</v>
      </c>
      <c r="B111" s="13" t="s">
        <v>122</v>
      </c>
      <c r="C111" s="11">
        <v>0</v>
      </c>
      <c r="D111" s="12">
        <v>0</v>
      </c>
      <c r="E111" s="16">
        <v>0</v>
      </c>
      <c r="F111" s="159"/>
      <c r="G111" s="159"/>
      <c r="H111" s="159"/>
      <c r="I111" s="159"/>
      <c r="J111" s="159"/>
      <c r="K111" s="159"/>
    </row>
    <row r="112" spans="1:11" x14ac:dyDescent="0.25">
      <c r="A112" s="15" t="s">
        <v>123</v>
      </c>
      <c r="B112" s="13" t="s">
        <v>297</v>
      </c>
      <c r="C112" s="11">
        <v>0</v>
      </c>
      <c r="D112" s="12">
        <v>0</v>
      </c>
      <c r="E112" s="16">
        <v>0</v>
      </c>
      <c r="F112" s="159"/>
      <c r="G112" s="159"/>
      <c r="H112" s="159"/>
      <c r="I112" s="159"/>
      <c r="J112" s="159"/>
      <c r="K112" s="159"/>
    </row>
    <row r="113" spans="1:11" x14ac:dyDescent="0.25">
      <c r="A113" s="15" t="s">
        <v>125</v>
      </c>
      <c r="B113" s="13" t="s">
        <v>298</v>
      </c>
      <c r="C113" s="11">
        <v>0</v>
      </c>
      <c r="D113" s="12">
        <v>0</v>
      </c>
      <c r="E113" s="16">
        <v>0</v>
      </c>
      <c r="F113" s="159"/>
      <c r="G113" s="159"/>
      <c r="H113" s="159"/>
      <c r="I113" s="159"/>
      <c r="J113" s="159"/>
      <c r="K113" s="159"/>
    </row>
    <row r="114" spans="1:11" x14ac:dyDescent="0.25">
      <c r="A114" s="15" t="s">
        <v>126</v>
      </c>
      <c r="B114" s="13" t="s">
        <v>124</v>
      </c>
      <c r="C114" s="11">
        <v>0</v>
      </c>
      <c r="D114" s="12">
        <v>0</v>
      </c>
      <c r="E114" s="16">
        <v>0</v>
      </c>
      <c r="F114" s="159"/>
      <c r="G114" s="159"/>
      <c r="H114" s="159"/>
      <c r="I114" s="159"/>
      <c r="J114" s="159"/>
      <c r="K114" s="159"/>
    </row>
    <row r="115" spans="1:11" x14ac:dyDescent="0.25">
      <c r="A115" s="15" t="s">
        <v>127</v>
      </c>
      <c r="B115" s="13" t="s">
        <v>334</v>
      </c>
      <c r="C115" s="11">
        <v>0</v>
      </c>
      <c r="D115" s="12">
        <v>0</v>
      </c>
      <c r="E115" s="16">
        <v>0</v>
      </c>
      <c r="F115" s="159"/>
      <c r="G115" s="159"/>
      <c r="H115" s="159"/>
      <c r="I115" s="159"/>
      <c r="J115" s="159"/>
      <c r="K115" s="159"/>
    </row>
    <row r="116" spans="1:11" ht="24" x14ac:dyDescent="0.25">
      <c r="A116" s="15" t="s">
        <v>128</v>
      </c>
      <c r="B116" s="13" t="s">
        <v>281</v>
      </c>
      <c r="C116" s="11">
        <v>0</v>
      </c>
      <c r="D116" s="12">
        <v>0</v>
      </c>
      <c r="E116" s="16">
        <v>0</v>
      </c>
      <c r="F116" s="159"/>
      <c r="G116" s="159"/>
      <c r="H116" s="159"/>
      <c r="I116" s="159"/>
      <c r="J116" s="159"/>
      <c r="K116" s="159"/>
    </row>
    <row r="117" spans="1:11" ht="24" x14ac:dyDescent="0.25">
      <c r="A117" s="15" t="s">
        <v>129</v>
      </c>
      <c r="B117" s="13" t="s">
        <v>282</v>
      </c>
      <c r="C117" s="11">
        <v>0</v>
      </c>
      <c r="D117" s="12">
        <v>0</v>
      </c>
      <c r="E117" s="16">
        <v>0</v>
      </c>
      <c r="F117" s="159"/>
      <c r="G117" s="159"/>
      <c r="H117" s="159"/>
      <c r="I117" s="159"/>
      <c r="J117" s="159"/>
      <c r="K117" s="159"/>
    </row>
    <row r="118" spans="1:11" ht="24" x14ac:dyDescent="0.25">
      <c r="A118" s="15" t="s">
        <v>130</v>
      </c>
      <c r="B118" s="13" t="s">
        <v>335</v>
      </c>
      <c r="C118" s="11">
        <v>0</v>
      </c>
      <c r="D118" s="12">
        <v>0</v>
      </c>
      <c r="E118" s="16">
        <v>0</v>
      </c>
      <c r="F118" s="159"/>
      <c r="G118" s="159"/>
      <c r="H118" s="159"/>
      <c r="I118" s="159"/>
      <c r="J118" s="159"/>
      <c r="K118" s="159"/>
    </row>
    <row r="119" spans="1:11" ht="24" x14ac:dyDescent="0.25">
      <c r="A119" s="15" t="s">
        <v>131</v>
      </c>
      <c r="B119" s="13" t="s">
        <v>283</v>
      </c>
      <c r="C119" s="11">
        <v>0</v>
      </c>
      <c r="D119" s="12">
        <v>0</v>
      </c>
      <c r="E119" s="16">
        <v>0</v>
      </c>
      <c r="F119" s="159"/>
      <c r="G119" s="159"/>
      <c r="H119" s="159"/>
      <c r="I119" s="159"/>
      <c r="J119" s="159"/>
      <c r="K119" s="159"/>
    </row>
    <row r="120" spans="1:11" ht="48" x14ac:dyDescent="0.25">
      <c r="A120" s="15" t="s">
        <v>132</v>
      </c>
      <c r="B120" s="13" t="s">
        <v>284</v>
      </c>
      <c r="C120" s="11">
        <v>0</v>
      </c>
      <c r="D120" s="12">
        <v>0</v>
      </c>
      <c r="E120" s="16">
        <v>0</v>
      </c>
      <c r="F120" s="159"/>
      <c r="G120" s="159"/>
      <c r="H120" s="159"/>
      <c r="I120" s="159"/>
      <c r="J120" s="159"/>
      <c r="K120" s="159"/>
    </row>
    <row r="121" spans="1:11" ht="24" x14ac:dyDescent="0.25">
      <c r="A121" s="15" t="s">
        <v>133</v>
      </c>
      <c r="B121" s="13" t="s">
        <v>134</v>
      </c>
      <c r="C121" s="11">
        <v>0</v>
      </c>
      <c r="D121" s="12">
        <v>0</v>
      </c>
      <c r="E121" s="16">
        <v>0</v>
      </c>
      <c r="F121" s="159"/>
      <c r="G121" s="159"/>
      <c r="H121" s="159"/>
      <c r="I121" s="159"/>
      <c r="J121" s="159"/>
      <c r="K121" s="159"/>
    </row>
    <row r="122" spans="1:11" x14ac:dyDescent="0.25">
      <c r="A122" s="15" t="s">
        <v>135</v>
      </c>
      <c r="B122" s="13" t="s">
        <v>136</v>
      </c>
      <c r="C122" s="11">
        <v>0</v>
      </c>
      <c r="D122" s="12">
        <v>0</v>
      </c>
      <c r="E122" s="16">
        <v>0</v>
      </c>
      <c r="F122" s="159"/>
      <c r="G122" s="159"/>
      <c r="H122" s="159"/>
      <c r="I122" s="159"/>
      <c r="J122" s="159"/>
      <c r="K122" s="159"/>
    </row>
    <row r="123" spans="1:11" ht="24" x14ac:dyDescent="0.25">
      <c r="A123" s="15" t="s">
        <v>137</v>
      </c>
      <c r="B123" s="13" t="s">
        <v>138</v>
      </c>
      <c r="C123" s="11">
        <v>0</v>
      </c>
      <c r="D123" s="12">
        <v>0</v>
      </c>
      <c r="E123" s="16">
        <v>0</v>
      </c>
      <c r="F123" s="159"/>
      <c r="G123" s="159"/>
      <c r="H123" s="159"/>
      <c r="I123" s="159"/>
      <c r="J123" s="159"/>
      <c r="K123" s="159"/>
    </row>
    <row r="124" spans="1:11" x14ac:dyDescent="0.25">
      <c r="A124" s="15" t="s">
        <v>139</v>
      </c>
      <c r="B124" s="13" t="s">
        <v>140</v>
      </c>
      <c r="C124" s="11">
        <v>0</v>
      </c>
      <c r="D124" s="12">
        <v>0</v>
      </c>
      <c r="E124" s="16">
        <v>0</v>
      </c>
      <c r="F124" s="159"/>
      <c r="G124" s="159"/>
      <c r="H124" s="159"/>
      <c r="I124" s="159"/>
      <c r="J124" s="159"/>
      <c r="K124" s="159"/>
    </row>
    <row r="125" spans="1:11" x14ac:dyDescent="0.25">
      <c r="A125" s="15" t="s">
        <v>141</v>
      </c>
      <c r="B125" s="13" t="s">
        <v>285</v>
      </c>
      <c r="C125" s="11">
        <v>0</v>
      </c>
      <c r="D125" s="12">
        <v>0</v>
      </c>
      <c r="E125" s="16">
        <v>0</v>
      </c>
      <c r="F125" s="159"/>
      <c r="G125" s="159"/>
      <c r="H125" s="159"/>
      <c r="I125" s="159"/>
      <c r="J125" s="159"/>
      <c r="K125" s="159"/>
    </row>
    <row r="126" spans="1:11" ht="36" x14ac:dyDescent="0.25">
      <c r="A126" s="15" t="s">
        <v>142</v>
      </c>
      <c r="B126" s="13" t="s">
        <v>286</v>
      </c>
      <c r="C126" s="11">
        <v>0</v>
      </c>
      <c r="D126" s="12">
        <v>0</v>
      </c>
      <c r="E126" s="16">
        <v>0</v>
      </c>
      <c r="F126" s="159"/>
      <c r="G126" s="159"/>
      <c r="H126" s="159"/>
      <c r="I126" s="159"/>
      <c r="J126" s="159"/>
      <c r="K126" s="159"/>
    </row>
    <row r="127" spans="1:11" ht="24" x14ac:dyDescent="0.25">
      <c r="A127" s="15" t="s">
        <v>143</v>
      </c>
      <c r="B127" s="13" t="s">
        <v>287</v>
      </c>
      <c r="C127" s="11">
        <v>0</v>
      </c>
      <c r="D127" s="12">
        <v>0</v>
      </c>
      <c r="E127" s="16">
        <v>0</v>
      </c>
      <c r="F127" s="159"/>
      <c r="G127" s="159"/>
      <c r="H127" s="159"/>
      <c r="I127" s="159"/>
      <c r="J127" s="159"/>
      <c r="K127" s="159"/>
    </row>
    <row r="128" spans="1:11" x14ac:dyDescent="0.25">
      <c r="A128" s="15" t="s">
        <v>144</v>
      </c>
      <c r="B128" s="13" t="s">
        <v>148</v>
      </c>
      <c r="C128" s="11">
        <v>0</v>
      </c>
      <c r="D128" s="12">
        <v>0</v>
      </c>
      <c r="E128" s="16">
        <v>0</v>
      </c>
      <c r="F128" s="159"/>
      <c r="G128" s="159"/>
      <c r="H128" s="159"/>
      <c r="I128" s="159"/>
      <c r="J128" s="159"/>
      <c r="K128" s="159"/>
    </row>
    <row r="129" spans="1:11" ht="24" x14ac:dyDescent="0.25">
      <c r="A129" s="15" t="s">
        <v>145</v>
      </c>
      <c r="B129" s="13" t="s">
        <v>151</v>
      </c>
      <c r="C129" s="11">
        <v>0</v>
      </c>
      <c r="D129" s="12">
        <v>0</v>
      </c>
      <c r="E129" s="16">
        <v>0</v>
      </c>
      <c r="F129" s="159"/>
      <c r="G129" s="159"/>
      <c r="H129" s="159"/>
      <c r="I129" s="159"/>
      <c r="J129" s="159"/>
      <c r="K129" s="159"/>
    </row>
    <row r="130" spans="1:11" x14ac:dyDescent="0.25">
      <c r="A130" s="15" t="s">
        <v>146</v>
      </c>
      <c r="B130" s="13" t="s">
        <v>336</v>
      </c>
      <c r="C130" s="11">
        <v>0</v>
      </c>
      <c r="D130" s="12">
        <v>0</v>
      </c>
      <c r="E130" s="16">
        <v>0</v>
      </c>
      <c r="F130" s="159"/>
      <c r="G130" s="159"/>
      <c r="H130" s="159"/>
      <c r="I130" s="159"/>
      <c r="J130" s="159"/>
      <c r="K130" s="159"/>
    </row>
    <row r="131" spans="1:11" x14ac:dyDescent="0.25">
      <c r="A131" s="15" t="s">
        <v>147</v>
      </c>
      <c r="B131" s="13" t="s">
        <v>311</v>
      </c>
      <c r="C131" s="11">
        <v>0</v>
      </c>
      <c r="D131" s="12">
        <v>0</v>
      </c>
      <c r="E131" s="16">
        <v>0</v>
      </c>
      <c r="F131" s="159"/>
      <c r="G131" s="159"/>
      <c r="H131" s="159"/>
      <c r="I131" s="159"/>
      <c r="J131" s="159"/>
      <c r="K131" s="159"/>
    </row>
    <row r="132" spans="1:11" x14ac:dyDescent="0.25">
      <c r="A132" s="15" t="s">
        <v>149</v>
      </c>
      <c r="B132" s="13" t="s">
        <v>312</v>
      </c>
      <c r="C132" s="11">
        <v>0</v>
      </c>
      <c r="D132" s="12">
        <v>0</v>
      </c>
      <c r="E132" s="16">
        <v>0</v>
      </c>
      <c r="F132" s="159"/>
      <c r="G132" s="159"/>
      <c r="H132" s="159"/>
      <c r="I132" s="159"/>
      <c r="J132" s="159"/>
      <c r="K132" s="159"/>
    </row>
    <row r="133" spans="1:11" x14ac:dyDescent="0.25">
      <c r="A133" s="15" t="s">
        <v>150</v>
      </c>
      <c r="B133" s="13" t="s">
        <v>313</v>
      </c>
      <c r="C133" s="11">
        <v>0</v>
      </c>
      <c r="D133" s="12">
        <v>0</v>
      </c>
      <c r="E133" s="16">
        <v>0</v>
      </c>
      <c r="F133" s="159"/>
      <c r="G133" s="159"/>
      <c r="H133" s="159"/>
      <c r="I133" s="159"/>
      <c r="J133" s="159"/>
      <c r="K133" s="159"/>
    </row>
    <row r="134" spans="1:11" x14ac:dyDescent="0.25">
      <c r="A134" s="15" t="s">
        <v>152</v>
      </c>
      <c r="B134" s="13" t="s">
        <v>314</v>
      </c>
      <c r="C134" s="11">
        <v>0</v>
      </c>
      <c r="D134" s="12">
        <v>0</v>
      </c>
      <c r="E134" s="16">
        <v>0</v>
      </c>
      <c r="F134" s="159"/>
      <c r="G134" s="159"/>
      <c r="H134" s="159"/>
      <c r="I134" s="159"/>
      <c r="J134" s="159"/>
      <c r="K134" s="159"/>
    </row>
    <row r="135" spans="1:11" x14ac:dyDescent="0.25">
      <c r="A135" s="25" t="s">
        <v>153</v>
      </c>
      <c r="B135" s="30" t="s">
        <v>154</v>
      </c>
      <c r="C135" s="27">
        <f>SUM(C136:C171)</f>
        <v>17</v>
      </c>
      <c r="D135" s="28"/>
      <c r="E135" s="28">
        <f>SUM(E136:E171)</f>
        <v>59000</v>
      </c>
      <c r="F135" s="159"/>
      <c r="G135" s="159"/>
      <c r="H135" s="159"/>
      <c r="I135" s="159"/>
      <c r="J135" s="159"/>
      <c r="K135" s="159"/>
    </row>
    <row r="136" spans="1:11" x14ac:dyDescent="0.25">
      <c r="A136" s="15" t="s">
        <v>155</v>
      </c>
      <c r="B136" s="13" t="s">
        <v>315</v>
      </c>
      <c r="C136" s="11">
        <v>2</v>
      </c>
      <c r="D136" s="12">
        <v>12000</v>
      </c>
      <c r="E136" s="16">
        <f>C136*D136</f>
        <v>24000</v>
      </c>
      <c r="F136" s="159"/>
      <c r="G136" s="159"/>
      <c r="H136" s="159"/>
      <c r="I136" s="159"/>
      <c r="J136" s="159"/>
      <c r="K136" s="159"/>
    </row>
    <row r="137" spans="1:11" x14ac:dyDescent="0.25">
      <c r="A137" s="15" t="s">
        <v>156</v>
      </c>
      <c r="B137" s="13" t="s">
        <v>157</v>
      </c>
      <c r="C137" s="11">
        <v>0</v>
      </c>
      <c r="D137" s="12">
        <v>0</v>
      </c>
      <c r="E137" s="16">
        <f t="shared" ref="E137:E171" si="1">C137*D137</f>
        <v>0</v>
      </c>
      <c r="F137" s="159"/>
      <c r="G137" s="159"/>
      <c r="H137" s="159"/>
      <c r="I137" s="159"/>
      <c r="J137" s="159"/>
      <c r="K137" s="159"/>
    </row>
    <row r="138" spans="1:11" x14ac:dyDescent="0.25">
      <c r="A138" s="15" t="s">
        <v>158</v>
      </c>
      <c r="B138" s="13" t="s">
        <v>159</v>
      </c>
      <c r="C138" s="11">
        <v>0</v>
      </c>
      <c r="D138" s="12">
        <v>0</v>
      </c>
      <c r="E138" s="16">
        <f t="shared" si="1"/>
        <v>0</v>
      </c>
      <c r="F138" s="159"/>
      <c r="G138" s="159"/>
      <c r="H138" s="159"/>
      <c r="I138" s="159"/>
      <c r="J138" s="159"/>
      <c r="K138" s="159"/>
    </row>
    <row r="139" spans="1:11" x14ac:dyDescent="0.25">
      <c r="A139" s="15" t="s">
        <v>160</v>
      </c>
      <c r="B139" s="13" t="s">
        <v>161</v>
      </c>
      <c r="C139" s="11">
        <v>0</v>
      </c>
      <c r="D139" s="12">
        <v>0</v>
      </c>
      <c r="E139" s="16">
        <f t="shared" si="1"/>
        <v>0</v>
      </c>
      <c r="F139" s="159"/>
      <c r="G139" s="159"/>
      <c r="H139" s="159"/>
      <c r="I139" s="159"/>
      <c r="J139" s="159"/>
      <c r="K139" s="159"/>
    </row>
    <row r="140" spans="1:11" x14ac:dyDescent="0.25">
      <c r="A140" s="15" t="s">
        <v>162</v>
      </c>
      <c r="B140" s="13" t="s">
        <v>163</v>
      </c>
      <c r="C140" s="11">
        <v>0</v>
      </c>
      <c r="D140" s="12">
        <v>0</v>
      </c>
      <c r="E140" s="16">
        <f t="shared" si="1"/>
        <v>0</v>
      </c>
      <c r="F140" s="159"/>
      <c r="G140" s="159"/>
      <c r="H140" s="159"/>
      <c r="I140" s="159"/>
      <c r="J140" s="159"/>
      <c r="K140" s="159"/>
    </row>
    <row r="141" spans="1:11" x14ac:dyDescent="0.25">
      <c r="A141" s="15" t="s">
        <v>164</v>
      </c>
      <c r="B141" s="13" t="s">
        <v>165</v>
      </c>
      <c r="C141" s="11">
        <v>0</v>
      </c>
      <c r="D141" s="12">
        <v>0</v>
      </c>
      <c r="E141" s="16">
        <f t="shared" si="1"/>
        <v>0</v>
      </c>
      <c r="F141" s="159"/>
      <c r="G141" s="159"/>
      <c r="H141" s="159"/>
      <c r="I141" s="159"/>
      <c r="J141" s="159"/>
      <c r="K141" s="159"/>
    </row>
    <row r="142" spans="1:11" x14ac:dyDescent="0.25">
      <c r="A142" s="15" t="s">
        <v>166</v>
      </c>
      <c r="B142" s="13" t="s">
        <v>167</v>
      </c>
      <c r="C142" s="11">
        <v>0</v>
      </c>
      <c r="D142" s="12">
        <v>0</v>
      </c>
      <c r="E142" s="16">
        <f t="shared" si="1"/>
        <v>0</v>
      </c>
      <c r="F142" s="159"/>
      <c r="G142" s="159"/>
      <c r="H142" s="159"/>
      <c r="I142" s="159"/>
      <c r="J142" s="159"/>
      <c r="K142" s="159"/>
    </row>
    <row r="143" spans="1:11" x14ac:dyDescent="0.25">
      <c r="A143" s="15" t="s">
        <v>168</v>
      </c>
      <c r="B143" s="13" t="s">
        <v>169</v>
      </c>
      <c r="C143" s="11">
        <v>0</v>
      </c>
      <c r="D143" s="12">
        <v>0</v>
      </c>
      <c r="E143" s="16">
        <f t="shared" si="1"/>
        <v>0</v>
      </c>
      <c r="F143" s="159"/>
      <c r="G143" s="159"/>
      <c r="H143" s="159"/>
      <c r="I143" s="159"/>
      <c r="J143" s="159"/>
      <c r="K143" s="159"/>
    </row>
    <row r="144" spans="1:11" x14ac:dyDescent="0.25">
      <c r="A144" s="15" t="s">
        <v>170</v>
      </c>
      <c r="B144" s="13" t="s">
        <v>171</v>
      </c>
      <c r="C144" s="11">
        <v>0</v>
      </c>
      <c r="D144" s="12">
        <v>0</v>
      </c>
      <c r="E144" s="16">
        <f t="shared" si="1"/>
        <v>0</v>
      </c>
      <c r="F144" s="159"/>
      <c r="G144" s="159"/>
      <c r="H144" s="159"/>
      <c r="I144" s="159"/>
      <c r="J144" s="159"/>
      <c r="K144" s="159"/>
    </row>
    <row r="145" spans="1:11" x14ac:dyDescent="0.25">
      <c r="A145" s="15" t="s">
        <v>172</v>
      </c>
      <c r="B145" s="13" t="s">
        <v>337</v>
      </c>
      <c r="C145" s="11">
        <v>0</v>
      </c>
      <c r="D145" s="12">
        <v>0</v>
      </c>
      <c r="E145" s="16">
        <f t="shared" si="1"/>
        <v>0</v>
      </c>
      <c r="F145" s="159"/>
      <c r="G145" s="159"/>
      <c r="H145" s="159"/>
      <c r="I145" s="159"/>
      <c r="J145" s="159"/>
      <c r="K145" s="159"/>
    </row>
    <row r="146" spans="1:11" x14ac:dyDescent="0.25">
      <c r="A146" s="15" t="s">
        <v>173</v>
      </c>
      <c r="B146" s="13" t="s">
        <v>175</v>
      </c>
      <c r="C146" s="11">
        <v>0</v>
      </c>
      <c r="D146" s="12">
        <v>0</v>
      </c>
      <c r="E146" s="16">
        <f t="shared" si="1"/>
        <v>0</v>
      </c>
      <c r="F146" s="159"/>
      <c r="G146" s="159"/>
      <c r="H146" s="159"/>
      <c r="I146" s="159"/>
      <c r="J146" s="159"/>
      <c r="K146" s="159"/>
    </row>
    <row r="147" spans="1:11" x14ac:dyDescent="0.25">
      <c r="A147" s="15" t="s">
        <v>174</v>
      </c>
      <c r="B147" s="13" t="s">
        <v>179</v>
      </c>
      <c r="C147" s="11">
        <v>0</v>
      </c>
      <c r="D147" s="12">
        <v>0</v>
      </c>
      <c r="E147" s="16">
        <f t="shared" si="1"/>
        <v>0</v>
      </c>
      <c r="F147" s="159"/>
      <c r="G147" s="159"/>
      <c r="H147" s="159"/>
      <c r="I147" s="159"/>
      <c r="J147" s="159"/>
      <c r="K147" s="159"/>
    </row>
    <row r="148" spans="1:11" x14ac:dyDescent="0.25">
      <c r="A148" s="15" t="s">
        <v>176</v>
      </c>
      <c r="B148" s="13" t="s">
        <v>181</v>
      </c>
      <c r="C148" s="11">
        <v>0</v>
      </c>
      <c r="D148" s="12">
        <v>0</v>
      </c>
      <c r="E148" s="16">
        <f t="shared" si="1"/>
        <v>0</v>
      </c>
      <c r="F148" s="159"/>
      <c r="G148" s="159"/>
      <c r="H148" s="159"/>
      <c r="I148" s="159"/>
      <c r="J148" s="159"/>
      <c r="K148" s="159"/>
    </row>
    <row r="149" spans="1:11" x14ac:dyDescent="0.25">
      <c r="A149" s="15" t="s">
        <v>177</v>
      </c>
      <c r="B149" s="13" t="s">
        <v>183</v>
      </c>
      <c r="C149" s="11">
        <v>0</v>
      </c>
      <c r="D149" s="12">
        <v>0</v>
      </c>
      <c r="E149" s="16">
        <f t="shared" si="1"/>
        <v>0</v>
      </c>
      <c r="F149" s="159"/>
      <c r="G149" s="159"/>
      <c r="H149" s="159"/>
      <c r="I149" s="159"/>
      <c r="J149" s="159"/>
      <c r="K149" s="159"/>
    </row>
    <row r="150" spans="1:11" x14ac:dyDescent="0.25">
      <c r="A150" s="15" t="s">
        <v>178</v>
      </c>
      <c r="B150" s="13" t="s">
        <v>185</v>
      </c>
      <c r="C150" s="11">
        <v>0</v>
      </c>
      <c r="D150" s="12">
        <v>0</v>
      </c>
      <c r="E150" s="16">
        <f t="shared" si="1"/>
        <v>0</v>
      </c>
      <c r="F150" s="159"/>
      <c r="G150" s="159"/>
      <c r="H150" s="159"/>
      <c r="I150" s="159"/>
      <c r="J150" s="159"/>
      <c r="K150" s="159"/>
    </row>
    <row r="151" spans="1:11" x14ac:dyDescent="0.25">
      <c r="A151" s="15" t="s">
        <v>180</v>
      </c>
      <c r="B151" s="13" t="s">
        <v>187</v>
      </c>
      <c r="C151" s="11">
        <v>0</v>
      </c>
      <c r="D151" s="12">
        <v>0</v>
      </c>
      <c r="E151" s="16">
        <f t="shared" si="1"/>
        <v>0</v>
      </c>
      <c r="F151" s="159"/>
      <c r="G151" s="159"/>
      <c r="H151" s="159"/>
      <c r="I151" s="159"/>
      <c r="J151" s="159"/>
      <c r="K151" s="159"/>
    </row>
    <row r="152" spans="1:11" x14ac:dyDescent="0.25">
      <c r="A152" s="15" t="s">
        <v>182</v>
      </c>
      <c r="B152" s="13" t="s">
        <v>35</v>
      </c>
      <c r="C152" s="11">
        <v>0</v>
      </c>
      <c r="D152" s="12">
        <v>0</v>
      </c>
      <c r="E152" s="16">
        <f t="shared" si="1"/>
        <v>0</v>
      </c>
      <c r="F152" s="159"/>
      <c r="G152" s="159"/>
      <c r="H152" s="159"/>
      <c r="I152" s="159"/>
      <c r="J152" s="159"/>
      <c r="K152" s="159"/>
    </row>
    <row r="153" spans="1:11" x14ac:dyDescent="0.25">
      <c r="A153" s="15" t="s">
        <v>184</v>
      </c>
      <c r="B153" s="13" t="s">
        <v>190</v>
      </c>
      <c r="C153" s="11">
        <v>0</v>
      </c>
      <c r="D153" s="12">
        <v>0</v>
      </c>
      <c r="E153" s="16">
        <f t="shared" si="1"/>
        <v>0</v>
      </c>
      <c r="F153" s="159"/>
      <c r="G153" s="159"/>
      <c r="H153" s="159"/>
      <c r="I153" s="159"/>
      <c r="J153" s="159"/>
      <c r="K153" s="159"/>
    </row>
    <row r="154" spans="1:11" x14ac:dyDescent="0.25">
      <c r="A154" s="15" t="s">
        <v>186</v>
      </c>
      <c r="B154" s="13" t="s">
        <v>192</v>
      </c>
      <c r="C154" s="11">
        <v>0</v>
      </c>
      <c r="D154" s="12">
        <v>0</v>
      </c>
      <c r="E154" s="16">
        <f t="shared" si="1"/>
        <v>0</v>
      </c>
      <c r="F154" s="159"/>
      <c r="G154" s="159"/>
      <c r="H154" s="159"/>
      <c r="I154" s="159"/>
      <c r="J154" s="159"/>
      <c r="K154" s="159"/>
    </row>
    <row r="155" spans="1:11" ht="24" x14ac:dyDescent="0.25">
      <c r="A155" s="15" t="s">
        <v>188</v>
      </c>
      <c r="B155" s="13" t="s">
        <v>289</v>
      </c>
      <c r="C155" s="11">
        <v>0</v>
      </c>
      <c r="D155" s="12">
        <v>0</v>
      </c>
      <c r="E155" s="16">
        <f t="shared" si="1"/>
        <v>0</v>
      </c>
      <c r="F155" s="159"/>
      <c r="G155" s="159"/>
      <c r="H155" s="159"/>
      <c r="I155" s="159"/>
      <c r="J155" s="159"/>
      <c r="K155" s="159"/>
    </row>
    <row r="156" spans="1:11" x14ac:dyDescent="0.25">
      <c r="A156" s="15" t="s">
        <v>189</v>
      </c>
      <c r="B156" s="13" t="s">
        <v>197</v>
      </c>
      <c r="C156" s="11">
        <v>0</v>
      </c>
      <c r="D156" s="12">
        <v>0</v>
      </c>
      <c r="E156" s="16">
        <f t="shared" si="1"/>
        <v>0</v>
      </c>
      <c r="F156" s="159"/>
      <c r="G156" s="159"/>
      <c r="H156" s="159"/>
      <c r="I156" s="159"/>
      <c r="J156" s="159"/>
      <c r="K156" s="159"/>
    </row>
    <row r="157" spans="1:11" x14ac:dyDescent="0.25">
      <c r="A157" s="15" t="s">
        <v>191</v>
      </c>
      <c r="B157" s="13" t="s">
        <v>198</v>
      </c>
      <c r="C157" s="11">
        <v>0</v>
      </c>
      <c r="D157" s="12">
        <v>0</v>
      </c>
      <c r="E157" s="16">
        <f t="shared" si="1"/>
        <v>0</v>
      </c>
      <c r="F157" s="159"/>
      <c r="G157" s="159"/>
      <c r="H157" s="159"/>
      <c r="I157" s="159"/>
      <c r="J157" s="159"/>
      <c r="K157" s="159"/>
    </row>
    <row r="158" spans="1:11" x14ac:dyDescent="0.25">
      <c r="A158" s="15" t="s">
        <v>193</v>
      </c>
      <c r="B158" s="13" t="s">
        <v>199</v>
      </c>
      <c r="C158" s="11">
        <v>0</v>
      </c>
      <c r="D158" s="12">
        <v>0</v>
      </c>
      <c r="E158" s="16">
        <f t="shared" si="1"/>
        <v>0</v>
      </c>
      <c r="F158" s="159"/>
      <c r="G158" s="159"/>
      <c r="H158" s="159"/>
      <c r="I158" s="159"/>
      <c r="J158" s="159"/>
      <c r="K158" s="159"/>
    </row>
    <row r="159" spans="1:11" x14ac:dyDescent="0.25">
      <c r="A159" s="15" t="s">
        <v>194</v>
      </c>
      <c r="B159" s="13" t="s">
        <v>316</v>
      </c>
      <c r="C159" s="11">
        <v>0</v>
      </c>
      <c r="D159" s="12">
        <v>0</v>
      </c>
      <c r="E159" s="16">
        <f t="shared" si="1"/>
        <v>0</v>
      </c>
      <c r="F159" s="159"/>
      <c r="G159" s="159"/>
      <c r="H159" s="159"/>
      <c r="I159" s="159"/>
      <c r="J159" s="159"/>
      <c r="K159" s="159"/>
    </row>
    <row r="160" spans="1:11" x14ac:dyDescent="0.25">
      <c r="A160" s="15" t="s">
        <v>195</v>
      </c>
      <c r="B160" s="13" t="s">
        <v>317</v>
      </c>
      <c r="C160" s="11">
        <v>0</v>
      </c>
      <c r="D160" s="12">
        <v>0</v>
      </c>
      <c r="E160" s="16">
        <f t="shared" si="1"/>
        <v>0</v>
      </c>
      <c r="F160" s="159"/>
      <c r="G160" s="159"/>
      <c r="H160" s="159"/>
      <c r="I160" s="159"/>
      <c r="J160" s="159"/>
      <c r="K160" s="159"/>
    </row>
    <row r="161" spans="1:11" x14ac:dyDescent="0.25">
      <c r="A161" s="15" t="s">
        <v>196</v>
      </c>
      <c r="B161" s="13" t="s">
        <v>208</v>
      </c>
      <c r="C161" s="12">
        <v>5</v>
      </c>
      <c r="D161" s="12">
        <v>2000</v>
      </c>
      <c r="E161" s="16">
        <f t="shared" si="1"/>
        <v>10000</v>
      </c>
      <c r="F161" s="159"/>
      <c r="G161" s="159"/>
      <c r="H161" s="159"/>
      <c r="I161" s="159"/>
      <c r="J161" s="159"/>
      <c r="K161" s="159"/>
    </row>
    <row r="162" spans="1:11" x14ac:dyDescent="0.25">
      <c r="A162" s="15" t="s">
        <v>217</v>
      </c>
      <c r="B162" s="13" t="s">
        <v>218</v>
      </c>
      <c r="C162" s="12">
        <v>0</v>
      </c>
      <c r="D162" s="12">
        <v>0</v>
      </c>
      <c r="E162" s="16">
        <f t="shared" si="1"/>
        <v>0</v>
      </c>
      <c r="F162" s="159"/>
      <c r="G162" s="159"/>
      <c r="H162" s="159"/>
      <c r="I162" s="159"/>
      <c r="J162" s="159"/>
      <c r="K162" s="159"/>
    </row>
    <row r="163" spans="1:11" x14ac:dyDescent="0.25">
      <c r="A163" s="15" t="s">
        <v>219</v>
      </c>
      <c r="B163" s="13" t="s">
        <v>220</v>
      </c>
      <c r="C163" s="12">
        <v>0</v>
      </c>
      <c r="D163" s="12">
        <v>0</v>
      </c>
      <c r="E163" s="16">
        <f t="shared" si="1"/>
        <v>0</v>
      </c>
      <c r="F163" s="159"/>
      <c r="G163" s="159"/>
      <c r="H163" s="159"/>
      <c r="I163" s="159"/>
      <c r="J163" s="159"/>
      <c r="K163" s="159"/>
    </row>
    <row r="164" spans="1:11" x14ac:dyDescent="0.25">
      <c r="A164" s="15" t="s">
        <v>221</v>
      </c>
      <c r="B164" s="13" t="s">
        <v>222</v>
      </c>
      <c r="C164" s="12">
        <v>10</v>
      </c>
      <c r="D164" s="12">
        <v>2500</v>
      </c>
      <c r="E164" s="16">
        <f t="shared" si="1"/>
        <v>25000</v>
      </c>
      <c r="F164" s="159"/>
      <c r="G164" s="159"/>
      <c r="H164" s="159"/>
      <c r="I164" s="159"/>
      <c r="J164" s="159"/>
      <c r="K164" s="159"/>
    </row>
    <row r="165" spans="1:11" x14ac:dyDescent="0.25">
      <c r="A165" s="15" t="s">
        <v>202</v>
      </c>
      <c r="B165" s="13" t="s">
        <v>203</v>
      </c>
      <c r="C165" s="11">
        <v>0</v>
      </c>
      <c r="D165" s="12">
        <v>0</v>
      </c>
      <c r="E165" s="16">
        <f t="shared" si="1"/>
        <v>0</v>
      </c>
      <c r="F165" s="159"/>
      <c r="G165" s="159"/>
      <c r="H165" s="159"/>
      <c r="I165" s="159"/>
      <c r="J165" s="159"/>
      <c r="K165" s="159"/>
    </row>
    <row r="166" spans="1:11" x14ac:dyDescent="0.25">
      <c r="A166" s="15" t="s">
        <v>204</v>
      </c>
      <c r="B166" s="13" t="s">
        <v>205</v>
      </c>
      <c r="C166" s="11">
        <v>0</v>
      </c>
      <c r="D166" s="12">
        <v>0</v>
      </c>
      <c r="E166" s="16">
        <f t="shared" si="1"/>
        <v>0</v>
      </c>
      <c r="F166" s="159"/>
      <c r="G166" s="159"/>
      <c r="H166" s="159"/>
      <c r="I166" s="159"/>
      <c r="J166" s="159"/>
      <c r="K166" s="159"/>
    </row>
    <row r="167" spans="1:11" x14ac:dyDescent="0.25">
      <c r="A167" s="15" t="s">
        <v>206</v>
      </c>
      <c r="B167" s="13" t="s">
        <v>207</v>
      </c>
      <c r="C167" s="11">
        <v>0</v>
      </c>
      <c r="D167" s="12">
        <v>0</v>
      </c>
      <c r="E167" s="16">
        <f t="shared" si="1"/>
        <v>0</v>
      </c>
      <c r="F167" s="159"/>
      <c r="G167" s="159"/>
      <c r="H167" s="159"/>
      <c r="I167" s="159"/>
      <c r="J167" s="159"/>
      <c r="K167" s="159"/>
    </row>
    <row r="168" spans="1:11" x14ac:dyDescent="0.25">
      <c r="A168" s="15" t="s">
        <v>209</v>
      </c>
      <c r="B168" s="13" t="s">
        <v>210</v>
      </c>
      <c r="C168" s="11">
        <v>0</v>
      </c>
      <c r="D168" s="12">
        <v>0</v>
      </c>
      <c r="E168" s="16">
        <f t="shared" si="1"/>
        <v>0</v>
      </c>
      <c r="F168" s="159"/>
      <c r="G168" s="159"/>
      <c r="H168" s="159"/>
      <c r="I168" s="159"/>
      <c r="J168" s="159"/>
      <c r="K168" s="159"/>
    </row>
    <row r="169" spans="1:11" x14ac:dyDescent="0.25">
      <c r="A169" s="15" t="s">
        <v>211</v>
      </c>
      <c r="B169" s="13" t="s">
        <v>212</v>
      </c>
      <c r="C169" s="11">
        <v>0</v>
      </c>
      <c r="D169" s="12">
        <v>0</v>
      </c>
      <c r="E169" s="16">
        <f t="shared" si="1"/>
        <v>0</v>
      </c>
      <c r="F169" s="159"/>
      <c r="G169" s="159"/>
      <c r="H169" s="159"/>
      <c r="I169" s="159"/>
      <c r="J169" s="159"/>
      <c r="K169" s="159"/>
    </row>
    <row r="170" spans="1:11" x14ac:dyDescent="0.25">
      <c r="A170" s="15" t="s">
        <v>213</v>
      </c>
      <c r="B170" s="13" t="s">
        <v>214</v>
      </c>
      <c r="C170" s="11">
        <v>0</v>
      </c>
      <c r="D170" s="12">
        <v>0</v>
      </c>
      <c r="E170" s="16">
        <f t="shared" si="1"/>
        <v>0</v>
      </c>
      <c r="F170" s="159"/>
      <c r="G170" s="159"/>
      <c r="H170" s="159"/>
      <c r="I170" s="159"/>
      <c r="J170" s="159"/>
      <c r="K170" s="159"/>
    </row>
    <row r="171" spans="1:11" x14ac:dyDescent="0.25">
      <c r="A171" s="15" t="s">
        <v>215</v>
      </c>
      <c r="B171" s="13" t="s">
        <v>216</v>
      </c>
      <c r="C171" s="11">
        <v>0</v>
      </c>
      <c r="D171" s="12">
        <v>0</v>
      </c>
      <c r="E171" s="16">
        <f t="shared" si="1"/>
        <v>0</v>
      </c>
      <c r="F171" s="159"/>
      <c r="G171" s="159"/>
      <c r="H171" s="159"/>
      <c r="I171" s="159"/>
      <c r="J171" s="159"/>
      <c r="K171" s="159"/>
    </row>
    <row r="172" spans="1:11" x14ac:dyDescent="0.25">
      <c r="A172" s="25" t="s">
        <v>200</v>
      </c>
      <c r="B172" s="26" t="s">
        <v>201</v>
      </c>
      <c r="C172" s="29">
        <v>0</v>
      </c>
      <c r="D172" s="28">
        <v>0</v>
      </c>
      <c r="E172" s="55">
        <v>0</v>
      </c>
      <c r="F172" s="159"/>
      <c r="G172" s="159"/>
      <c r="H172" s="159"/>
      <c r="I172" s="159"/>
      <c r="J172" s="159"/>
      <c r="K172" s="159"/>
    </row>
    <row r="173" spans="1:11" ht="24" x14ac:dyDescent="0.25">
      <c r="A173" s="15">
        <v>1653507001</v>
      </c>
      <c r="B173" s="13" t="s">
        <v>223</v>
      </c>
      <c r="C173" s="11">
        <v>0</v>
      </c>
      <c r="D173" s="12">
        <v>0</v>
      </c>
      <c r="E173" s="16">
        <v>0</v>
      </c>
      <c r="F173" s="159"/>
      <c r="G173" s="159"/>
      <c r="H173" s="159"/>
      <c r="I173" s="159"/>
      <c r="J173" s="159"/>
      <c r="K173" s="159"/>
    </row>
    <row r="174" spans="1:11" x14ac:dyDescent="0.25">
      <c r="A174" s="15">
        <v>1653507002</v>
      </c>
      <c r="B174" s="13" t="s">
        <v>224</v>
      </c>
      <c r="C174" s="11">
        <v>0</v>
      </c>
      <c r="D174" s="12">
        <v>0</v>
      </c>
      <c r="E174" s="16">
        <v>0</v>
      </c>
      <c r="F174" s="159"/>
      <c r="G174" s="159"/>
      <c r="H174" s="159"/>
      <c r="I174" s="159"/>
      <c r="J174" s="159"/>
      <c r="K174" s="159"/>
    </row>
    <row r="175" spans="1:11" x14ac:dyDescent="0.25">
      <c r="A175" s="15">
        <v>1653507003</v>
      </c>
      <c r="B175" s="13" t="s">
        <v>318</v>
      </c>
      <c r="C175" s="11">
        <v>0</v>
      </c>
      <c r="D175" s="12">
        <v>0</v>
      </c>
      <c r="E175" s="16">
        <v>0</v>
      </c>
      <c r="F175" s="159"/>
      <c r="G175" s="159"/>
      <c r="H175" s="159"/>
      <c r="I175" s="159"/>
      <c r="J175" s="159"/>
      <c r="K175" s="159"/>
    </row>
    <row r="176" spans="1:11" x14ac:dyDescent="0.25">
      <c r="A176" s="15">
        <v>1653507004</v>
      </c>
      <c r="B176" s="13" t="s">
        <v>325</v>
      </c>
      <c r="C176" s="11">
        <v>0</v>
      </c>
      <c r="D176" s="12">
        <v>0</v>
      </c>
      <c r="E176" s="16">
        <v>0</v>
      </c>
      <c r="F176" s="159"/>
      <c r="G176" s="159"/>
      <c r="H176" s="159"/>
      <c r="I176" s="159"/>
      <c r="J176" s="159"/>
      <c r="K176" s="159"/>
    </row>
    <row r="177" spans="1:11" x14ac:dyDescent="0.25">
      <c r="A177" s="15">
        <v>1653507005</v>
      </c>
      <c r="B177" s="13" t="s">
        <v>225</v>
      </c>
      <c r="C177" s="11">
        <v>0</v>
      </c>
      <c r="D177" s="12">
        <v>0</v>
      </c>
      <c r="E177" s="16">
        <v>0</v>
      </c>
      <c r="F177" s="159"/>
      <c r="G177" s="159"/>
      <c r="H177" s="159"/>
      <c r="I177" s="159"/>
      <c r="J177" s="159"/>
      <c r="K177" s="159"/>
    </row>
    <row r="178" spans="1:11" x14ac:dyDescent="0.25">
      <c r="A178" s="15">
        <v>1653507006</v>
      </c>
      <c r="B178" s="13" t="s">
        <v>226</v>
      </c>
      <c r="C178" s="11">
        <v>0</v>
      </c>
      <c r="D178" s="12">
        <v>0</v>
      </c>
      <c r="E178" s="16">
        <v>0</v>
      </c>
      <c r="F178" s="159"/>
      <c r="G178" s="159"/>
      <c r="H178" s="159"/>
      <c r="I178" s="159"/>
      <c r="J178" s="159"/>
      <c r="K178" s="159"/>
    </row>
    <row r="179" spans="1:11" x14ac:dyDescent="0.25">
      <c r="A179" s="15">
        <v>1653507007</v>
      </c>
      <c r="B179" s="13" t="s">
        <v>338</v>
      </c>
      <c r="C179" s="11">
        <v>0</v>
      </c>
      <c r="D179" s="12">
        <v>0</v>
      </c>
      <c r="E179" s="16">
        <v>0</v>
      </c>
      <c r="F179" s="159"/>
      <c r="G179" s="159"/>
      <c r="H179" s="159"/>
      <c r="I179" s="159"/>
      <c r="J179" s="159"/>
      <c r="K179" s="159"/>
    </row>
    <row r="180" spans="1:11" x14ac:dyDescent="0.25">
      <c r="A180" s="15">
        <v>1653507008</v>
      </c>
      <c r="B180" s="13" t="s">
        <v>319</v>
      </c>
      <c r="C180" s="11">
        <v>0</v>
      </c>
      <c r="D180" s="12">
        <v>0</v>
      </c>
      <c r="E180" s="16">
        <v>0</v>
      </c>
      <c r="F180" s="159"/>
      <c r="G180" s="159"/>
      <c r="H180" s="159"/>
      <c r="I180" s="159"/>
      <c r="J180" s="159"/>
      <c r="K180" s="159"/>
    </row>
    <row r="181" spans="1:11" ht="25.5" x14ac:dyDescent="0.25">
      <c r="A181" s="36" t="s">
        <v>227</v>
      </c>
      <c r="B181" s="37" t="s">
        <v>228</v>
      </c>
      <c r="C181" s="34">
        <v>0</v>
      </c>
      <c r="D181" s="35">
        <v>0</v>
      </c>
      <c r="E181" s="111">
        <v>0</v>
      </c>
      <c r="F181" s="159"/>
      <c r="G181" s="159"/>
      <c r="H181" s="159"/>
      <c r="I181" s="159"/>
      <c r="J181" s="159"/>
      <c r="K181" s="159"/>
    </row>
    <row r="182" spans="1:11" x14ac:dyDescent="0.25">
      <c r="A182" s="25" t="s">
        <v>229</v>
      </c>
      <c r="B182" s="26" t="s">
        <v>230</v>
      </c>
      <c r="C182" s="29">
        <v>0</v>
      </c>
      <c r="D182" s="28">
        <v>0</v>
      </c>
      <c r="E182" s="55">
        <v>0</v>
      </c>
      <c r="F182" s="159"/>
      <c r="G182" s="159"/>
      <c r="H182" s="159"/>
      <c r="I182" s="159"/>
      <c r="J182" s="159"/>
      <c r="K182" s="159"/>
    </row>
    <row r="183" spans="1:11" x14ac:dyDescent="0.25">
      <c r="A183" s="56" t="s">
        <v>231</v>
      </c>
      <c r="B183" s="13" t="s">
        <v>232</v>
      </c>
      <c r="C183" s="11">
        <v>0</v>
      </c>
      <c r="D183" s="12">
        <v>0</v>
      </c>
      <c r="E183" s="16">
        <v>0</v>
      </c>
      <c r="F183" s="159"/>
      <c r="G183" s="159"/>
      <c r="H183" s="159"/>
      <c r="I183" s="159"/>
      <c r="J183" s="159"/>
      <c r="K183" s="159"/>
    </row>
    <row r="184" spans="1:11" x14ac:dyDescent="0.25">
      <c r="A184" s="56" t="s">
        <v>233</v>
      </c>
      <c r="B184" s="13" t="s">
        <v>339</v>
      </c>
      <c r="C184" s="11">
        <v>0</v>
      </c>
      <c r="D184" s="12">
        <v>0</v>
      </c>
      <c r="E184" s="16">
        <v>0</v>
      </c>
      <c r="F184" s="159"/>
      <c r="G184" s="159"/>
      <c r="H184" s="159"/>
      <c r="I184" s="159"/>
      <c r="J184" s="159"/>
      <c r="K184" s="159"/>
    </row>
    <row r="185" spans="1:11" x14ac:dyDescent="0.25">
      <c r="A185" s="56" t="s">
        <v>234</v>
      </c>
      <c r="B185" s="13" t="s">
        <v>340</v>
      </c>
      <c r="C185" s="11">
        <v>0</v>
      </c>
      <c r="D185" s="12">
        <v>0</v>
      </c>
      <c r="E185" s="16">
        <v>0</v>
      </c>
      <c r="F185" s="159"/>
      <c r="G185" s="159"/>
      <c r="H185" s="159"/>
      <c r="I185" s="159"/>
      <c r="J185" s="159"/>
      <c r="K185" s="159"/>
    </row>
    <row r="186" spans="1:11" x14ac:dyDescent="0.25">
      <c r="A186" s="56" t="s">
        <v>320</v>
      </c>
      <c r="B186" s="13" t="s">
        <v>237</v>
      </c>
      <c r="C186" s="11">
        <v>0</v>
      </c>
      <c r="D186" s="12">
        <v>0</v>
      </c>
      <c r="E186" s="16">
        <v>0</v>
      </c>
      <c r="F186" s="159"/>
      <c r="G186" s="159"/>
      <c r="H186" s="159"/>
      <c r="I186" s="159"/>
      <c r="J186" s="159"/>
      <c r="K186" s="159"/>
    </row>
    <row r="187" spans="1:11" x14ac:dyDescent="0.25">
      <c r="A187" s="56" t="s">
        <v>236</v>
      </c>
      <c r="B187" s="13" t="s">
        <v>321</v>
      </c>
      <c r="C187" s="11">
        <v>0</v>
      </c>
      <c r="D187" s="12">
        <v>0</v>
      </c>
      <c r="E187" s="16">
        <v>0</v>
      </c>
      <c r="F187" s="159"/>
      <c r="G187" s="159"/>
      <c r="H187" s="159"/>
      <c r="I187" s="159"/>
      <c r="J187" s="159"/>
      <c r="K187" s="159"/>
    </row>
    <row r="188" spans="1:11" x14ac:dyDescent="0.25">
      <c r="A188" s="25" t="s">
        <v>238</v>
      </c>
      <c r="B188" s="26" t="s">
        <v>239</v>
      </c>
      <c r="C188" s="29">
        <v>0</v>
      </c>
      <c r="D188" s="57">
        <v>0</v>
      </c>
      <c r="E188" s="55">
        <v>0</v>
      </c>
      <c r="F188" s="159"/>
      <c r="G188" s="159"/>
      <c r="H188" s="159"/>
      <c r="I188" s="159"/>
      <c r="J188" s="159"/>
      <c r="K188" s="159"/>
    </row>
    <row r="189" spans="1:11" x14ac:dyDescent="0.25">
      <c r="A189" s="15" t="s">
        <v>240</v>
      </c>
      <c r="B189" s="40" t="s">
        <v>290</v>
      </c>
      <c r="C189" s="11">
        <v>0</v>
      </c>
      <c r="D189" s="12">
        <v>0</v>
      </c>
      <c r="E189" s="16">
        <v>0</v>
      </c>
      <c r="F189" s="159"/>
      <c r="G189" s="159"/>
      <c r="H189" s="159"/>
      <c r="I189" s="159"/>
      <c r="J189" s="159"/>
      <c r="K189" s="159"/>
    </row>
    <row r="190" spans="1:11" x14ac:dyDescent="0.25">
      <c r="A190" s="25" t="s">
        <v>241</v>
      </c>
      <c r="B190" s="26" t="s">
        <v>242</v>
      </c>
      <c r="C190" s="29">
        <v>0</v>
      </c>
      <c r="D190" s="57">
        <v>0</v>
      </c>
      <c r="E190" s="55">
        <v>0</v>
      </c>
      <c r="F190" s="159"/>
      <c r="G190" s="159"/>
      <c r="H190" s="159"/>
      <c r="I190" s="159"/>
      <c r="J190" s="159"/>
      <c r="K190" s="159"/>
    </row>
    <row r="191" spans="1:11" x14ac:dyDescent="0.25">
      <c r="A191" s="15" t="s">
        <v>243</v>
      </c>
      <c r="B191" s="13" t="s">
        <v>244</v>
      </c>
      <c r="C191" s="11">
        <v>0</v>
      </c>
      <c r="D191" s="12">
        <v>0</v>
      </c>
      <c r="E191" s="16">
        <v>0</v>
      </c>
      <c r="F191" s="159"/>
      <c r="G191" s="159"/>
      <c r="H191" s="159"/>
      <c r="I191" s="159"/>
      <c r="J191" s="159"/>
      <c r="K191" s="159"/>
    </row>
    <row r="192" spans="1:11" x14ac:dyDescent="0.25">
      <c r="A192" s="15" t="s">
        <v>245</v>
      </c>
      <c r="B192" s="13" t="s">
        <v>246</v>
      </c>
      <c r="C192" s="11">
        <v>0</v>
      </c>
      <c r="D192" s="12">
        <v>0</v>
      </c>
      <c r="E192" s="16">
        <v>0</v>
      </c>
      <c r="F192" s="159"/>
      <c r="G192" s="159"/>
      <c r="H192" s="159"/>
      <c r="I192" s="159"/>
      <c r="J192" s="159"/>
      <c r="K192" s="159"/>
    </row>
    <row r="193" spans="1:11" x14ac:dyDescent="0.25">
      <c r="A193" s="15" t="s">
        <v>247</v>
      </c>
      <c r="B193" s="13" t="s">
        <v>248</v>
      </c>
      <c r="C193" s="11">
        <v>0</v>
      </c>
      <c r="D193" s="12">
        <v>0</v>
      </c>
      <c r="E193" s="16">
        <v>0</v>
      </c>
      <c r="F193" s="159"/>
      <c r="G193" s="159"/>
      <c r="H193" s="159"/>
      <c r="I193" s="159"/>
      <c r="J193" s="159"/>
      <c r="K193" s="159"/>
    </row>
    <row r="194" spans="1:11" x14ac:dyDescent="0.25">
      <c r="A194" s="15" t="s">
        <v>249</v>
      </c>
      <c r="B194" s="13" t="s">
        <v>250</v>
      </c>
      <c r="C194" s="11">
        <v>0</v>
      </c>
      <c r="D194" s="12">
        <v>0</v>
      </c>
      <c r="E194" s="16">
        <v>0</v>
      </c>
      <c r="F194" s="159"/>
      <c r="G194" s="159"/>
      <c r="H194" s="159"/>
      <c r="I194" s="159"/>
      <c r="J194" s="159"/>
      <c r="K194" s="159"/>
    </row>
    <row r="195" spans="1:11" ht="24" x14ac:dyDescent="0.25">
      <c r="A195" s="15" t="s">
        <v>251</v>
      </c>
      <c r="B195" s="13" t="s">
        <v>291</v>
      </c>
      <c r="C195" s="11">
        <v>0</v>
      </c>
      <c r="D195" s="12">
        <v>0</v>
      </c>
      <c r="E195" s="16">
        <v>0</v>
      </c>
      <c r="F195" s="159"/>
      <c r="G195" s="159"/>
      <c r="H195" s="159"/>
      <c r="I195" s="159"/>
      <c r="J195" s="159"/>
      <c r="K195" s="159"/>
    </row>
    <row r="196" spans="1:11" x14ac:dyDescent="0.25">
      <c r="A196" s="15" t="s">
        <v>252</v>
      </c>
      <c r="B196" s="13" t="s">
        <v>347</v>
      </c>
      <c r="C196" s="11">
        <v>0</v>
      </c>
      <c r="D196" s="12">
        <v>0</v>
      </c>
      <c r="E196" s="16">
        <v>0</v>
      </c>
      <c r="F196" s="159"/>
      <c r="G196" s="159"/>
      <c r="H196" s="159"/>
      <c r="I196" s="159"/>
      <c r="J196" s="159"/>
      <c r="K196" s="159"/>
    </row>
    <row r="197" spans="1:11" x14ac:dyDescent="0.25">
      <c r="A197" s="15" t="s">
        <v>253</v>
      </c>
      <c r="B197" s="13" t="s">
        <v>348</v>
      </c>
      <c r="C197" s="11">
        <v>0</v>
      </c>
      <c r="D197" s="12">
        <v>0</v>
      </c>
      <c r="E197" s="16">
        <v>0</v>
      </c>
      <c r="F197" s="159"/>
      <c r="G197" s="159"/>
      <c r="H197" s="159"/>
      <c r="I197" s="159"/>
      <c r="J197" s="159"/>
      <c r="K197" s="159"/>
    </row>
    <row r="198" spans="1:11" x14ac:dyDescent="0.25">
      <c r="A198" s="25" t="s">
        <v>254</v>
      </c>
      <c r="B198" s="26" t="s">
        <v>255</v>
      </c>
      <c r="C198" s="31">
        <v>0</v>
      </c>
      <c r="D198" s="32">
        <v>0</v>
      </c>
      <c r="E198" s="46">
        <v>0</v>
      </c>
      <c r="F198" s="159"/>
      <c r="G198" s="159"/>
      <c r="H198" s="159"/>
      <c r="I198" s="159"/>
      <c r="J198" s="159"/>
      <c r="K198" s="159"/>
    </row>
    <row r="199" spans="1:11" x14ac:dyDescent="0.25">
      <c r="A199" s="15">
        <v>1654104001</v>
      </c>
      <c r="B199" s="13" t="s">
        <v>256</v>
      </c>
      <c r="C199" s="11">
        <v>0</v>
      </c>
      <c r="D199" s="12">
        <v>0</v>
      </c>
      <c r="E199" s="16">
        <v>0</v>
      </c>
      <c r="F199" s="159"/>
      <c r="G199" s="159"/>
      <c r="H199" s="159"/>
      <c r="I199" s="159"/>
      <c r="J199" s="159"/>
      <c r="K199" s="159"/>
    </row>
    <row r="200" spans="1:11" x14ac:dyDescent="0.25">
      <c r="A200" s="15">
        <v>1654104002</v>
      </c>
      <c r="B200" s="13" t="s">
        <v>257</v>
      </c>
      <c r="C200" s="11">
        <v>0</v>
      </c>
      <c r="D200" s="12">
        <v>0</v>
      </c>
      <c r="E200" s="16">
        <v>0</v>
      </c>
      <c r="F200" s="159"/>
      <c r="G200" s="159"/>
      <c r="H200" s="159"/>
      <c r="I200" s="159"/>
      <c r="J200" s="159"/>
      <c r="K200" s="159"/>
    </row>
    <row r="201" spans="1:11" x14ac:dyDescent="0.25">
      <c r="A201" s="15">
        <v>1654104003</v>
      </c>
      <c r="B201" s="13" t="s">
        <v>235</v>
      </c>
      <c r="C201" s="11">
        <v>0</v>
      </c>
      <c r="D201" s="12">
        <v>0</v>
      </c>
      <c r="E201" s="16">
        <v>0</v>
      </c>
      <c r="F201" s="159"/>
      <c r="G201" s="159"/>
      <c r="H201" s="159"/>
      <c r="I201" s="159"/>
      <c r="J201" s="159"/>
      <c r="K201" s="159"/>
    </row>
    <row r="202" spans="1:11" x14ac:dyDescent="0.25">
      <c r="A202" s="36" t="s">
        <v>258</v>
      </c>
      <c r="B202" s="33" t="s">
        <v>349</v>
      </c>
      <c r="C202" s="58">
        <v>0</v>
      </c>
      <c r="D202" s="59">
        <v>0</v>
      </c>
      <c r="E202" s="116">
        <v>0</v>
      </c>
      <c r="F202" s="159"/>
      <c r="G202" s="159"/>
      <c r="H202" s="159"/>
      <c r="I202" s="159"/>
      <c r="J202" s="159"/>
      <c r="K202" s="159"/>
    </row>
    <row r="203" spans="1:11" x14ac:dyDescent="0.25">
      <c r="A203" s="25" t="s">
        <v>259</v>
      </c>
      <c r="B203" s="26" t="s">
        <v>260</v>
      </c>
      <c r="C203" s="47">
        <v>0</v>
      </c>
      <c r="D203" s="48">
        <v>0</v>
      </c>
      <c r="E203" s="98">
        <v>0</v>
      </c>
      <c r="F203" s="159"/>
      <c r="G203" s="159"/>
      <c r="H203" s="159"/>
      <c r="I203" s="159"/>
      <c r="J203" s="159"/>
      <c r="K203" s="159"/>
    </row>
    <row r="204" spans="1:11" x14ac:dyDescent="0.25">
      <c r="A204" s="15">
        <v>1660101001</v>
      </c>
      <c r="B204" s="13" t="s">
        <v>350</v>
      </c>
      <c r="C204" s="11">
        <v>0</v>
      </c>
      <c r="D204" s="12">
        <v>0</v>
      </c>
      <c r="E204" s="16">
        <v>0</v>
      </c>
      <c r="F204" s="159"/>
      <c r="G204" s="159"/>
      <c r="H204" s="159"/>
      <c r="I204" s="159"/>
      <c r="J204" s="159"/>
      <c r="K204" s="159"/>
    </row>
    <row r="205" spans="1:11" x14ac:dyDescent="0.25">
      <c r="A205" s="15">
        <v>1660101002</v>
      </c>
      <c r="B205" s="13" t="s">
        <v>261</v>
      </c>
      <c r="C205" s="11">
        <v>0</v>
      </c>
      <c r="D205" s="12">
        <v>0</v>
      </c>
      <c r="E205" s="16">
        <v>0</v>
      </c>
      <c r="F205" s="159"/>
      <c r="G205" s="159"/>
      <c r="H205" s="159"/>
      <c r="I205" s="159"/>
      <c r="J205" s="159"/>
      <c r="K205" s="159"/>
    </row>
    <row r="206" spans="1:11" x14ac:dyDescent="0.25">
      <c r="A206" s="15">
        <v>1660101003</v>
      </c>
      <c r="B206" s="13" t="s">
        <v>262</v>
      </c>
      <c r="C206" s="11">
        <v>0</v>
      </c>
      <c r="D206" s="12">
        <v>0</v>
      </c>
      <c r="E206" s="16">
        <v>0</v>
      </c>
      <c r="F206" s="159"/>
      <c r="G206" s="159"/>
      <c r="H206" s="159"/>
      <c r="I206" s="159"/>
      <c r="J206" s="159"/>
      <c r="K206" s="159"/>
    </row>
    <row r="207" spans="1:11" x14ac:dyDescent="0.25">
      <c r="A207" s="15">
        <v>1660101004</v>
      </c>
      <c r="B207" s="13" t="s">
        <v>263</v>
      </c>
      <c r="C207" s="11">
        <v>0</v>
      </c>
      <c r="D207" s="12">
        <v>0</v>
      </c>
      <c r="E207" s="16">
        <v>0</v>
      </c>
      <c r="F207" s="159"/>
      <c r="G207" s="159"/>
      <c r="H207" s="159"/>
      <c r="I207" s="159"/>
      <c r="J207" s="159"/>
      <c r="K207" s="159"/>
    </row>
    <row r="208" spans="1:11" x14ac:dyDescent="0.25">
      <c r="A208" s="15">
        <v>1660101005</v>
      </c>
      <c r="B208" s="13" t="s">
        <v>264</v>
      </c>
      <c r="C208" s="11">
        <v>0</v>
      </c>
      <c r="D208" s="12">
        <v>0</v>
      </c>
      <c r="E208" s="16">
        <v>0</v>
      </c>
      <c r="F208" s="159"/>
      <c r="G208" s="159"/>
      <c r="H208" s="159"/>
      <c r="I208" s="159"/>
      <c r="J208" s="159"/>
      <c r="K208" s="159"/>
    </row>
    <row r="209" spans="1:11" x14ac:dyDescent="0.25">
      <c r="A209" s="15">
        <v>1660101006</v>
      </c>
      <c r="B209" s="13" t="s">
        <v>265</v>
      </c>
      <c r="C209" s="11">
        <v>0</v>
      </c>
      <c r="D209" s="12">
        <v>0</v>
      </c>
      <c r="E209" s="16">
        <v>0</v>
      </c>
      <c r="F209" s="159"/>
      <c r="G209" s="159"/>
      <c r="H209" s="159"/>
      <c r="I209" s="159"/>
      <c r="J209" s="159"/>
      <c r="K209" s="159"/>
    </row>
    <row r="210" spans="1:11" x14ac:dyDescent="0.25">
      <c r="A210" s="15">
        <v>1660101007</v>
      </c>
      <c r="B210" s="13" t="s">
        <v>266</v>
      </c>
      <c r="C210" s="11">
        <v>0</v>
      </c>
      <c r="D210" s="12">
        <v>0</v>
      </c>
      <c r="E210" s="16">
        <v>0</v>
      </c>
      <c r="F210" s="159"/>
      <c r="G210" s="159"/>
      <c r="H210" s="159"/>
      <c r="I210" s="159"/>
      <c r="J210" s="159"/>
      <c r="K210" s="159"/>
    </row>
    <row r="211" spans="1:11" x14ac:dyDescent="0.25">
      <c r="A211" s="15">
        <v>1660101008</v>
      </c>
      <c r="B211" s="13" t="s">
        <v>351</v>
      </c>
      <c r="C211" s="11">
        <v>0</v>
      </c>
      <c r="D211" s="12">
        <v>0</v>
      </c>
      <c r="E211" s="16">
        <v>0</v>
      </c>
      <c r="F211" s="159"/>
      <c r="G211" s="159"/>
      <c r="H211" s="159"/>
      <c r="I211" s="159"/>
      <c r="J211" s="159"/>
      <c r="K211" s="159"/>
    </row>
    <row r="212" spans="1:11" x14ac:dyDescent="0.25">
      <c r="A212" s="15">
        <v>1660101009</v>
      </c>
      <c r="B212" s="13" t="s">
        <v>352</v>
      </c>
      <c r="C212" s="11">
        <v>0</v>
      </c>
      <c r="D212" s="12">
        <v>0</v>
      </c>
      <c r="E212" s="16">
        <v>0</v>
      </c>
      <c r="F212" s="159"/>
      <c r="G212" s="159"/>
      <c r="H212" s="159"/>
      <c r="I212" s="159"/>
      <c r="J212" s="159"/>
      <c r="K212" s="159"/>
    </row>
    <row r="213" spans="1:11" x14ac:dyDescent="0.25">
      <c r="A213" s="15">
        <v>1660101010</v>
      </c>
      <c r="B213" s="13" t="s">
        <v>293</v>
      </c>
      <c r="C213" s="11">
        <v>0</v>
      </c>
      <c r="D213" s="12">
        <v>0</v>
      </c>
      <c r="E213" s="16">
        <v>0</v>
      </c>
      <c r="F213" s="159"/>
      <c r="G213" s="159"/>
      <c r="H213" s="159"/>
      <c r="I213" s="159"/>
      <c r="J213" s="159"/>
      <c r="K213" s="159"/>
    </row>
    <row r="214" spans="1:11" x14ac:dyDescent="0.25">
      <c r="A214" s="15">
        <v>1660101011</v>
      </c>
      <c r="B214" s="13" t="s">
        <v>267</v>
      </c>
      <c r="C214" s="11">
        <v>0</v>
      </c>
      <c r="D214" s="12">
        <v>0</v>
      </c>
      <c r="E214" s="16">
        <v>0</v>
      </c>
      <c r="F214" s="159"/>
      <c r="G214" s="159"/>
      <c r="H214" s="159"/>
      <c r="I214" s="159"/>
      <c r="J214" s="159"/>
      <c r="K214" s="159"/>
    </row>
    <row r="215" spans="1:11" x14ac:dyDescent="0.25">
      <c r="A215" s="15">
        <v>1660101012</v>
      </c>
      <c r="B215" s="13" t="s">
        <v>268</v>
      </c>
      <c r="C215" s="11">
        <v>0</v>
      </c>
      <c r="D215" s="12">
        <v>0</v>
      </c>
      <c r="E215" s="16">
        <v>0</v>
      </c>
      <c r="F215" s="159"/>
      <c r="G215" s="159"/>
      <c r="H215" s="159"/>
      <c r="I215" s="159"/>
      <c r="J215" s="159"/>
      <c r="K215" s="159"/>
    </row>
    <row r="216" spans="1:11" ht="24" x14ac:dyDescent="0.25">
      <c r="A216" s="15">
        <v>1660101013</v>
      </c>
      <c r="B216" s="13" t="s">
        <v>269</v>
      </c>
      <c r="C216" s="11">
        <v>0</v>
      </c>
      <c r="D216" s="12">
        <v>0</v>
      </c>
      <c r="E216" s="16">
        <v>0</v>
      </c>
      <c r="F216" s="159"/>
      <c r="G216" s="159"/>
      <c r="H216" s="159"/>
      <c r="I216" s="159"/>
      <c r="J216" s="159"/>
      <c r="K216" s="159"/>
    </row>
    <row r="217" spans="1:11" ht="36" x14ac:dyDescent="0.25">
      <c r="A217" s="15">
        <v>1660101014</v>
      </c>
      <c r="B217" s="13" t="s">
        <v>270</v>
      </c>
      <c r="C217" s="11">
        <v>0</v>
      </c>
      <c r="D217" s="12">
        <v>0</v>
      </c>
      <c r="E217" s="16">
        <v>0</v>
      </c>
      <c r="F217" s="159"/>
      <c r="G217" s="159"/>
      <c r="H217" s="159"/>
      <c r="I217" s="159"/>
      <c r="J217" s="159"/>
      <c r="K217" s="159"/>
    </row>
    <row r="218" spans="1:11" ht="24" x14ac:dyDescent="0.25">
      <c r="A218" s="15">
        <v>1660101015</v>
      </c>
      <c r="B218" s="13" t="s">
        <v>353</v>
      </c>
      <c r="C218" s="11">
        <v>0</v>
      </c>
      <c r="D218" s="12">
        <v>0</v>
      </c>
      <c r="E218" s="16">
        <v>0</v>
      </c>
      <c r="F218" s="159"/>
      <c r="G218" s="159"/>
      <c r="H218" s="159"/>
      <c r="I218" s="159"/>
      <c r="J218" s="159"/>
      <c r="K218" s="159"/>
    </row>
    <row r="219" spans="1:11" ht="24" x14ac:dyDescent="0.25">
      <c r="A219" s="15">
        <v>1660101016</v>
      </c>
      <c r="B219" s="13" t="s">
        <v>354</v>
      </c>
      <c r="C219" s="11">
        <v>0</v>
      </c>
      <c r="D219" s="12">
        <v>0</v>
      </c>
      <c r="E219" s="16">
        <v>0</v>
      </c>
      <c r="F219" s="159"/>
      <c r="G219" s="159"/>
      <c r="H219" s="159"/>
      <c r="I219" s="159"/>
      <c r="J219" s="159"/>
      <c r="K219" s="159"/>
    </row>
    <row r="220" spans="1:11" ht="24" x14ac:dyDescent="0.25">
      <c r="A220" s="15">
        <v>1660101017</v>
      </c>
      <c r="B220" s="13" t="s">
        <v>322</v>
      </c>
      <c r="C220" s="11">
        <v>0</v>
      </c>
      <c r="D220" s="12">
        <v>0</v>
      </c>
      <c r="E220" s="16">
        <v>0</v>
      </c>
      <c r="F220" s="159"/>
      <c r="G220" s="159"/>
      <c r="H220" s="159"/>
      <c r="I220" s="159"/>
      <c r="J220" s="159"/>
      <c r="K220" s="159"/>
    </row>
    <row r="221" spans="1:11" ht="24" x14ac:dyDescent="0.25">
      <c r="A221" s="15">
        <v>1660101018</v>
      </c>
      <c r="B221" s="13" t="s">
        <v>323</v>
      </c>
      <c r="C221" s="11">
        <v>0</v>
      </c>
      <c r="D221" s="12">
        <v>0</v>
      </c>
      <c r="E221" s="16">
        <v>0</v>
      </c>
      <c r="F221" s="159"/>
      <c r="G221" s="159"/>
      <c r="H221" s="159"/>
      <c r="I221" s="159"/>
      <c r="J221" s="159"/>
      <c r="K221" s="159"/>
    </row>
    <row r="222" spans="1:11" x14ac:dyDescent="0.25">
      <c r="A222" s="15">
        <v>1660101019</v>
      </c>
      <c r="B222" s="13" t="s">
        <v>324</v>
      </c>
      <c r="C222" s="11">
        <v>0</v>
      </c>
      <c r="D222" s="12">
        <v>0</v>
      </c>
      <c r="E222" s="16">
        <v>0</v>
      </c>
      <c r="F222" s="159"/>
      <c r="G222" s="159"/>
      <c r="H222" s="159"/>
      <c r="I222" s="159"/>
      <c r="J222" s="159"/>
      <c r="K222" s="159"/>
    </row>
    <row r="223" spans="1:11" x14ac:dyDescent="0.25">
      <c r="A223" s="25" t="s">
        <v>271</v>
      </c>
      <c r="B223" s="26" t="s">
        <v>272</v>
      </c>
      <c r="C223" s="31">
        <v>0</v>
      </c>
      <c r="D223" s="32">
        <v>0</v>
      </c>
      <c r="E223" s="46">
        <v>0</v>
      </c>
      <c r="F223" s="159"/>
      <c r="G223" s="159"/>
      <c r="H223" s="159"/>
      <c r="I223" s="159"/>
      <c r="J223" s="159"/>
      <c r="K223" s="159"/>
    </row>
    <row r="224" spans="1:11" ht="24" x14ac:dyDescent="0.25">
      <c r="A224" s="15" t="s">
        <v>273</v>
      </c>
      <c r="B224" s="39" t="s">
        <v>274</v>
      </c>
      <c r="C224" s="11">
        <v>0</v>
      </c>
      <c r="D224" s="12">
        <v>0</v>
      </c>
      <c r="E224" s="16">
        <v>0</v>
      </c>
      <c r="F224" s="159"/>
      <c r="G224" s="159"/>
      <c r="H224" s="159"/>
      <c r="I224" s="159"/>
      <c r="J224" s="159"/>
      <c r="K224" s="159"/>
    </row>
    <row r="225" spans="1:11" ht="18.75" x14ac:dyDescent="0.3">
      <c r="A225" s="49"/>
      <c r="B225" s="61" t="s">
        <v>275</v>
      </c>
      <c r="C225" s="66">
        <f>C15+C27</f>
        <v>45</v>
      </c>
      <c r="D225" s="67"/>
      <c r="E225" s="67">
        <f>E15+E27</f>
        <v>218800</v>
      </c>
      <c r="F225" s="188">
        <f>SUM(F15:F224)</f>
        <v>0</v>
      </c>
      <c r="G225" s="188"/>
      <c r="H225" s="188">
        <f t="shared" ref="H225:K225" si="2">SUM(H15:H224)</f>
        <v>0</v>
      </c>
      <c r="I225" s="188">
        <f t="shared" si="2"/>
        <v>0</v>
      </c>
      <c r="J225" s="188"/>
      <c r="K225" s="188">
        <f t="shared" si="2"/>
        <v>0</v>
      </c>
    </row>
    <row r="226" spans="1:11" x14ac:dyDescent="0.25">
      <c r="A226"/>
    </row>
    <row r="227" spans="1:11" ht="18.75" x14ac:dyDescent="0.3">
      <c r="A227" s="10" t="s">
        <v>355</v>
      </c>
      <c r="E227" s="10" t="s">
        <v>402</v>
      </c>
    </row>
    <row r="228" spans="1:11" ht="18.75" x14ac:dyDescent="0.3">
      <c r="B228" s="10"/>
      <c r="C228" s="17"/>
      <c r="D228" s="53"/>
      <c r="E228" s="52"/>
      <c r="F228" s="50"/>
    </row>
  </sheetData>
  <mergeCells count="2">
    <mergeCell ref="A10:E10"/>
    <mergeCell ref="A9:E9"/>
  </mergeCells>
  <pageMargins left="0.39370078740157483" right="0.39370078740157483" top="0.39370078740157483" bottom="0.39370078740157483" header="0.31496062992125984" footer="0.31496062992125984"/>
  <pageSetup paperSize="9" scale="58" fitToHeight="1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21</vt:i4>
      </vt:variant>
    </vt:vector>
  </HeadingPairs>
  <TitlesOfParts>
    <vt:vector size="43" baseType="lpstr">
      <vt:lpstr>SVOD-2025</vt:lpstr>
      <vt:lpstr>00111</vt:lpstr>
      <vt:lpstr>00192</vt:lpstr>
      <vt:lpstr>00200</vt:lpstr>
      <vt:lpstr>00226</vt:lpstr>
      <vt:lpstr>00282</vt:lpstr>
      <vt:lpstr>00328</vt:lpstr>
      <vt:lpstr>00368</vt:lpstr>
      <vt:lpstr>10725</vt:lpstr>
      <vt:lpstr>00498</vt:lpstr>
      <vt:lpstr>00551</vt:lpstr>
      <vt:lpstr>00585</vt:lpstr>
      <vt:lpstr>00982</vt:lpstr>
      <vt:lpstr>00986</vt:lpstr>
      <vt:lpstr>00989</vt:lpstr>
      <vt:lpstr>01019</vt:lpstr>
      <vt:lpstr>01083</vt:lpstr>
      <vt:lpstr>01084</vt:lpstr>
      <vt:lpstr>01144</vt:lpstr>
      <vt:lpstr>01154</vt:lpstr>
      <vt:lpstr>11933</vt:lpstr>
      <vt:lpstr>00446</vt:lpstr>
      <vt:lpstr>'00192'!Область_печати</vt:lpstr>
      <vt:lpstr>'00200'!Область_печати</vt:lpstr>
      <vt:lpstr>'00226'!Область_печати</vt:lpstr>
      <vt:lpstr>'00282'!Область_печати</vt:lpstr>
      <vt:lpstr>'00328'!Область_печати</vt:lpstr>
      <vt:lpstr>'00368'!Область_печати</vt:lpstr>
      <vt:lpstr>'00446'!Область_печати</vt:lpstr>
      <vt:lpstr>'00498'!Область_печати</vt:lpstr>
      <vt:lpstr>'00551'!Область_печати</vt:lpstr>
      <vt:lpstr>'00585'!Область_печати</vt:lpstr>
      <vt:lpstr>'00982'!Область_печати</vt:lpstr>
      <vt:lpstr>'00986'!Область_печати</vt:lpstr>
      <vt:lpstr>'00989'!Область_печати</vt:lpstr>
      <vt:lpstr>'01019'!Область_печати</vt:lpstr>
      <vt:lpstr>'01083'!Область_печати</vt:lpstr>
      <vt:lpstr>'01084'!Область_печати</vt:lpstr>
      <vt:lpstr>'01144'!Область_печати</vt:lpstr>
      <vt:lpstr>'01154'!Область_печати</vt:lpstr>
      <vt:lpstr>'10725'!Область_печати</vt:lpstr>
      <vt:lpstr>'11933'!Область_печати</vt:lpstr>
      <vt:lpstr>'SVOD-2025'!Область_печати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Turonbank</dc:creator>
  <cp:lastModifiedBy>Alla Urmanova</cp:lastModifiedBy>
  <cp:lastPrinted>2025-01-04T10:57:59Z</cp:lastPrinted>
  <dcterms:created xsi:type="dcterms:W3CDTF">2022-10-18T07:45:17Z</dcterms:created>
  <dcterms:modified xsi:type="dcterms:W3CDTF">2025-10-06T05:26:32Z</dcterms:modified>
</cp:coreProperties>
</file>